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backupFile="1" codeName="ThisWorkbook" defaultThemeVersion="124226"/>
  <bookViews>
    <workbookView xWindow="600" yWindow="1905" windowWidth="15600" windowHeight="8010" tabRatio="480" firstSheet="1" activeTab="6"/>
  </bookViews>
  <sheets>
    <sheet name="pagado" sheetId="60" state="hidden" r:id="rId1"/>
    <sheet name="GRAFICO" sheetId="51" r:id="rId2"/>
    <sheet name="SECTOR" sheetId="49" r:id="rId3"/>
    <sheet name="PROVINCIA" sheetId="50" r:id="rId4"/>
    <sheet name="PROVISION" sheetId="48" r:id="rId5"/>
    <sheet name="RESUMEN" sheetId="52" state="hidden" r:id="rId6"/>
    <sheet name="FEBRERO" sheetId="22" r:id="rId7"/>
    <sheet name="Hoja3" sheetId="55" state="hidden" r:id="rId8"/>
    <sheet name="Hoja2" sheetId="54" state="hidden" r:id="rId9"/>
    <sheet name="RATES" sheetId="56" state="hidden" r:id="rId10"/>
  </sheets>
  <definedNames>
    <definedName name="__bookmark_1" localSheetId="6">#REF!</definedName>
    <definedName name="__bookmark_1" localSheetId="1">#REF!</definedName>
    <definedName name="__bookmark_1" localSheetId="3">#REF!</definedName>
    <definedName name="__bookmark_1" localSheetId="4">#REF!</definedName>
    <definedName name="__bookmark_1" localSheetId="2">#REF!</definedName>
    <definedName name="__bookmark_1">#REF!</definedName>
    <definedName name="_xlnm._FilterDatabase" localSheetId="6" hidden="1">FEBRERO!$A$1:$U$965</definedName>
    <definedName name="_xlnm._FilterDatabase" localSheetId="8" hidden="1">Hoja2!$A$1:$O$245</definedName>
    <definedName name="_xlnm._FilterDatabase" localSheetId="7" hidden="1">Hoja3!$A$4:$F$89</definedName>
    <definedName name="_xlnm._FilterDatabase" localSheetId="0" hidden="1">pagado!$A$4:$C$559</definedName>
    <definedName name="_xlnm._FilterDatabase" localSheetId="4" hidden="1">PROVISION!$A$4:$K$16</definedName>
    <definedName name="_xlnm.Print_Area" localSheetId="6">FEBRERO!$A$2:$T$30,FEBRERO!$A$32:$T$49,FEBRERO!$A$51:$T$75,FEBRERO!$A$77:$T$89,FEBRERO!$A$91:$T$104,FEBRERO!$A$106:$T$124,FEBRERO!$A$126:$T$142,FEBRERO!$A$144:$T$174,FEBRERO!$A$176:$T$216,FEBRERO!$A$218:$T$238,FEBRERO!$A$240:$T$260,FEBRERO!$A$262:$T$284,FEBRERO!$A$286:$T$309,FEBRERO!$A$311:$T$318,FEBRERO!$A$320:$T$343,FEBRERO!$A$345:$T$364,FEBRERO!$A$366:$T$394,FEBRERO!$A$396:$T$415,FEBRERO!$A$417:$T$435,FEBRERO!$A$437:$T$462,FEBRERO!$A$464:$T$484,FEBRERO!$A$486:$T$500,FEBRERO!$A$502:$T$521,FEBRERO!$A$523:$T$535,FEBRERO!$A$537:$T$555,FEBRERO!$A$557:$T$571,FEBRERO!$A$573:$T$594,FEBRERO!$A$596:$T$615,FEBRERO!$A$617:$T$641,FEBRERO!$A$643:$T$665,FEBRERO!$A$667:$T$686,FEBRERO!$A$688:$T$716,FEBRERO!$A$718:$T$735,FEBRERO!$A$737:$T$766,FEBRERO!$A$768:$T$777,FEBRERO!$A$779:$T$799,FEBRERO!$A$801:$T$852,FEBRERO!$A$854:$T$882</definedName>
    <definedName name="Print_Area" localSheetId="1">GRAFICO!$A$1:$F$40,GRAFICO!$H$1:$L$40,GRAFICO!#REF!,GRAFICO!#REF!,GRAFICO!#REF!</definedName>
    <definedName name="proyectosconrecomendacion" localSheetId="6">#REF!</definedName>
    <definedName name="proyectosconrecomendacion" localSheetId="1">#REF!</definedName>
    <definedName name="proyectosconrecomendacion" localSheetId="3">#REF!</definedName>
    <definedName name="proyectosconrecomendacion" localSheetId="4">#REF!</definedName>
    <definedName name="proyectosconrecomendacion" localSheetId="2">#REF!</definedName>
    <definedName name="proyectosconrecomendacion">#REF!</definedName>
    <definedName name="_xlnm.Print_Titles" localSheetId="6">FEBRERO!$1:$1</definedName>
    <definedName name="VB" localSheetId="6">#REF!</definedName>
    <definedName name="VB" localSheetId="1">#REF!</definedName>
    <definedName name="VB" localSheetId="3">#REF!</definedName>
    <definedName name="VB" localSheetId="4">#REF!</definedName>
    <definedName name="VB" localSheetId="2">#REF!</definedName>
    <definedName name="VB">#REF!</definedName>
    <definedName name="Z_8B80CA02_0FB4_4D58_B710_AC34782A6224_.wvu.Cols" localSheetId="6" hidden="1">FEBRERO!#REF!</definedName>
    <definedName name="Z_8B80CA02_0FB4_4D58_B710_AC34782A6224_.wvu.FilterData" localSheetId="6" hidden="1">FEBRERO!$A$1:$T$884</definedName>
    <definedName name="Z_8B80CA02_0FB4_4D58_B710_AC34782A6224_.wvu.PrintArea" localSheetId="6" hidden="1">FEBRERO!$A$2:$M$174,FEBRERO!$A$176:$M$415,FEBRERO!$A$417:$M$641,FEBRERO!$A$643:$M$766,FEBRERO!$A$779:$M$799,FEBRERO!$A$801:$M$882</definedName>
    <definedName name="Z_8B80CA02_0FB4_4D58_B710_AC34782A6224_.wvu.PrintTitles" localSheetId="6" hidden="1">FEBRERO!$1:$1</definedName>
  </definedNames>
  <calcPr calcId="144525"/>
  <customWorkbookViews>
    <customWorkbookView name="Usuario - Vista personalizada" guid="{8B80CA02-0FB4-4D58-B710-AC34782A6224}" mergeInterval="0" personalView="1" maximized="1" windowWidth="1596" windowHeight="675" tabRatio="489" activeSheetId="6"/>
  </customWorkbookViews>
  <pivotCaches>
    <pivotCache cacheId="0" r:id="rId11"/>
    <pivotCache cacheId="1" r:id="rId12"/>
    <pivotCache cacheId="2" r:id="rId13"/>
  </pivotCaches>
  <fileRecoveryPr autoRecover="0"/>
</workbook>
</file>

<file path=xl/calcChain.xml><?xml version="1.0" encoding="utf-8"?>
<calcChain xmlns="http://schemas.openxmlformats.org/spreadsheetml/2006/main">
  <c r="K187" i="22" l="1"/>
  <c r="M742" i="22"/>
  <c r="K748" i="22"/>
  <c r="M748" i="22"/>
  <c r="M368" i="22"/>
  <c r="M271" i="22"/>
  <c r="M270" i="22"/>
  <c r="M178" i="22"/>
  <c r="M187" i="22"/>
  <c r="O878" i="22"/>
  <c r="O857" i="22"/>
  <c r="O852" i="22"/>
  <c r="O797" i="22"/>
  <c r="O789" i="22"/>
  <c r="O782" i="22"/>
  <c r="O775" i="22"/>
  <c r="O777" i="22" s="1"/>
  <c r="O762" i="22"/>
  <c r="O757" i="22"/>
  <c r="O744" i="22"/>
  <c r="O733" i="22"/>
  <c r="O726" i="22"/>
  <c r="O722" i="22"/>
  <c r="O714" i="22"/>
  <c r="O703" i="22"/>
  <c r="O692" i="22"/>
  <c r="O684" i="22"/>
  <c r="O677" i="22"/>
  <c r="O672" i="22"/>
  <c r="O663" i="22"/>
  <c r="O654" i="22"/>
  <c r="O648" i="22"/>
  <c r="O636" i="22"/>
  <c r="O623" i="22"/>
  <c r="O613" i="22"/>
  <c r="O605" i="22"/>
  <c r="O601" i="22"/>
  <c r="O592" i="22"/>
  <c r="O586" i="22"/>
  <c r="O578" i="22"/>
  <c r="O569" i="22"/>
  <c r="O560" i="22"/>
  <c r="O553" i="22"/>
  <c r="O546" i="22"/>
  <c r="O540" i="22"/>
  <c r="O533" i="22"/>
  <c r="O527" i="22"/>
  <c r="O519" i="22"/>
  <c r="O511" i="22"/>
  <c r="O506" i="22"/>
  <c r="O498" i="22"/>
  <c r="O490" i="22"/>
  <c r="O482" i="22"/>
  <c r="O475" i="22"/>
  <c r="O469" i="22"/>
  <c r="O460" i="22"/>
  <c r="O451" i="22"/>
  <c r="O444" i="22"/>
  <c r="O433" i="22"/>
  <c r="O425" i="22"/>
  <c r="O421" i="22"/>
  <c r="O411" i="22"/>
  <c r="O402" i="22"/>
  <c r="O392" i="22"/>
  <c r="O379" i="22"/>
  <c r="O373" i="22"/>
  <c r="O362" i="22"/>
  <c r="O355" i="22"/>
  <c r="O348" i="22"/>
  <c r="O341" i="22"/>
  <c r="O333" i="22"/>
  <c r="O326" i="22"/>
  <c r="O316" i="22"/>
  <c r="O318" i="22" s="1"/>
  <c r="O307" i="22"/>
  <c r="O301" i="22"/>
  <c r="O294" i="22"/>
  <c r="O282" i="22"/>
  <c r="O274" i="22"/>
  <c r="O267" i="22"/>
  <c r="O258" i="22"/>
  <c r="O251" i="22"/>
  <c r="O246" i="22"/>
  <c r="O236" i="22"/>
  <c r="O228" i="22"/>
  <c r="O224" i="22"/>
  <c r="O214" i="22"/>
  <c r="O204" i="22"/>
  <c r="O192" i="22"/>
  <c r="O170" i="22"/>
  <c r="O164" i="22"/>
  <c r="O150" i="22"/>
  <c r="O140" i="22"/>
  <c r="O133" i="22"/>
  <c r="O129" i="22"/>
  <c r="O122" i="22"/>
  <c r="O112" i="22"/>
  <c r="O102" i="22"/>
  <c r="O95" i="22"/>
  <c r="O87" i="22"/>
  <c r="O81" i="22"/>
  <c r="O73" i="22"/>
  <c r="O64" i="22"/>
  <c r="O58" i="22"/>
  <c r="O47" i="22"/>
  <c r="O39" i="22"/>
  <c r="O35" i="22"/>
  <c r="O28" i="22"/>
  <c r="O16" i="22"/>
  <c r="O7" i="22"/>
  <c r="P877" i="22"/>
  <c r="P876" i="22"/>
  <c r="P875" i="22"/>
  <c r="P874" i="22"/>
  <c r="P873" i="22"/>
  <c r="P872" i="22"/>
  <c r="P871" i="22"/>
  <c r="P870" i="22"/>
  <c r="P869" i="22"/>
  <c r="P868" i="22"/>
  <c r="P867" i="22"/>
  <c r="P866" i="22"/>
  <c r="P865" i="22"/>
  <c r="P864" i="22"/>
  <c r="P863" i="22"/>
  <c r="P862" i="22"/>
  <c r="P861" i="22"/>
  <c r="P860" i="22"/>
  <c r="P856" i="22"/>
  <c r="P855" i="22"/>
  <c r="P851" i="22"/>
  <c r="P850" i="22"/>
  <c r="P849" i="22"/>
  <c r="P848" i="22"/>
  <c r="P847" i="22"/>
  <c r="P846" i="22"/>
  <c r="P845" i="22"/>
  <c r="P844" i="22"/>
  <c r="P843" i="22"/>
  <c r="P842" i="22"/>
  <c r="P841" i="22"/>
  <c r="P840" i="22"/>
  <c r="P839" i="22"/>
  <c r="P838" i="22"/>
  <c r="P837" i="22"/>
  <c r="P836" i="22"/>
  <c r="P835" i="22"/>
  <c r="P834" i="22"/>
  <c r="P833" i="22"/>
  <c r="P832" i="22"/>
  <c r="P831" i="22"/>
  <c r="P830" i="22"/>
  <c r="P829" i="22"/>
  <c r="P828" i="22"/>
  <c r="P827" i="22"/>
  <c r="P826" i="22"/>
  <c r="P825" i="22"/>
  <c r="P824" i="22"/>
  <c r="P823" i="22"/>
  <c r="P822" i="22"/>
  <c r="P821" i="22"/>
  <c r="P820" i="22"/>
  <c r="P819" i="22"/>
  <c r="P818" i="22"/>
  <c r="P817" i="22"/>
  <c r="P816" i="22"/>
  <c r="P815" i="22"/>
  <c r="P814" i="22"/>
  <c r="P813" i="22"/>
  <c r="P812" i="22"/>
  <c r="P811" i="22"/>
  <c r="P810" i="22"/>
  <c r="P809" i="22"/>
  <c r="P808" i="22"/>
  <c r="P807" i="22"/>
  <c r="P806" i="22"/>
  <c r="P805" i="22"/>
  <c r="P804" i="22"/>
  <c r="P803" i="22"/>
  <c r="P796" i="22"/>
  <c r="P795" i="22"/>
  <c r="P794" i="22"/>
  <c r="P793" i="22"/>
  <c r="P792" i="22"/>
  <c r="P788" i="22"/>
  <c r="P787" i="22"/>
  <c r="P786" i="22"/>
  <c r="P785" i="22"/>
  <c r="P781" i="22"/>
  <c r="P774" i="22"/>
  <c r="P773" i="22"/>
  <c r="P772" i="22"/>
  <c r="P771" i="22"/>
  <c r="P761" i="22"/>
  <c r="P760" i="22"/>
  <c r="P756" i="22"/>
  <c r="P755" i="22"/>
  <c r="P754" i="22"/>
  <c r="P753" i="22"/>
  <c r="P752" i="22"/>
  <c r="P751" i="22"/>
  <c r="P750" i="22"/>
  <c r="P749" i="22"/>
  <c r="P748" i="22"/>
  <c r="P747" i="22"/>
  <c r="P743" i="22"/>
  <c r="P742" i="22"/>
  <c r="P741" i="22"/>
  <c r="P740" i="22"/>
  <c r="P739" i="22"/>
  <c r="P732" i="22"/>
  <c r="P731" i="22"/>
  <c r="P730" i="22"/>
  <c r="P729" i="22"/>
  <c r="P725" i="22"/>
  <c r="P721" i="22"/>
  <c r="P720" i="22"/>
  <c r="P713" i="22"/>
  <c r="P712" i="22"/>
  <c r="P711" i="22"/>
  <c r="P710" i="22"/>
  <c r="P709" i="22"/>
  <c r="P708" i="22"/>
  <c r="P707" i="22"/>
  <c r="P706" i="22"/>
  <c r="P702" i="22"/>
  <c r="P701" i="22"/>
  <c r="P700" i="22"/>
  <c r="P699" i="22"/>
  <c r="P698" i="22"/>
  <c r="P697" i="22"/>
  <c r="P691" i="22"/>
  <c r="P690" i="22"/>
  <c r="P683" i="22"/>
  <c r="P682" i="22"/>
  <c r="P681" i="22"/>
  <c r="P680" i="22"/>
  <c r="P676" i="22"/>
  <c r="P675" i="22"/>
  <c r="P671" i="22"/>
  <c r="P670" i="22"/>
  <c r="P669" i="22"/>
  <c r="P662" i="22"/>
  <c r="P661" i="22"/>
  <c r="P660" i="22"/>
  <c r="P659" i="22"/>
  <c r="P658" i="22"/>
  <c r="P657" i="22"/>
  <c r="P653" i="22"/>
  <c r="P652" i="22"/>
  <c r="P651" i="22"/>
  <c r="P647" i="22"/>
  <c r="P646" i="22"/>
  <c r="P645" i="22"/>
  <c r="P635" i="22"/>
  <c r="P634" i="22"/>
  <c r="P633" i="22"/>
  <c r="P632" i="22"/>
  <c r="P631" i="22"/>
  <c r="P630" i="22"/>
  <c r="P629" i="22"/>
  <c r="P628" i="22"/>
  <c r="P627" i="22"/>
  <c r="P626" i="22"/>
  <c r="P622" i="22"/>
  <c r="P621" i="22"/>
  <c r="P620" i="22"/>
  <c r="P619" i="22"/>
  <c r="P612" i="22"/>
  <c r="P611" i="22"/>
  <c r="P610" i="22"/>
  <c r="P609" i="22"/>
  <c r="P608" i="22"/>
  <c r="P604" i="22"/>
  <c r="P600" i="22"/>
  <c r="P599" i="22"/>
  <c r="P598" i="22"/>
  <c r="P591" i="22"/>
  <c r="P590" i="22"/>
  <c r="P589" i="22"/>
  <c r="P585" i="22"/>
  <c r="P584" i="22"/>
  <c r="P583" i="22"/>
  <c r="P582" i="22"/>
  <c r="P581" i="22"/>
  <c r="P577" i="22"/>
  <c r="P576" i="22"/>
  <c r="P575" i="22"/>
  <c r="P568" i="22"/>
  <c r="P567" i="22"/>
  <c r="P566" i="22"/>
  <c r="P565" i="22"/>
  <c r="P564" i="22"/>
  <c r="P563" i="22"/>
  <c r="P559" i="22"/>
  <c r="P552" i="22"/>
  <c r="P551" i="22"/>
  <c r="P550" i="22"/>
  <c r="P549" i="22"/>
  <c r="P545" i="22"/>
  <c r="P544" i="22"/>
  <c r="P543" i="22"/>
  <c r="P539" i="22"/>
  <c r="P532" i="22"/>
  <c r="P531" i="22"/>
  <c r="P530" i="22"/>
  <c r="P526" i="22"/>
  <c r="P525" i="22"/>
  <c r="P518" i="22"/>
  <c r="P517" i="22"/>
  <c r="P516" i="22"/>
  <c r="P515" i="22"/>
  <c r="P514" i="22"/>
  <c r="P510" i="22"/>
  <c r="P509" i="22"/>
  <c r="P505" i="22"/>
  <c r="P504" i="22"/>
  <c r="P497" i="22"/>
  <c r="P496" i="22"/>
  <c r="P495" i="22"/>
  <c r="P494" i="22"/>
  <c r="P493" i="22"/>
  <c r="P489" i="22"/>
  <c r="P488" i="22"/>
  <c r="P481" i="22"/>
  <c r="P480" i="22"/>
  <c r="P479" i="22"/>
  <c r="P478" i="22"/>
  <c r="P474" i="22"/>
  <c r="P473" i="22"/>
  <c r="P472" i="22"/>
  <c r="P468" i="22"/>
  <c r="P467" i="22"/>
  <c r="P466" i="22"/>
  <c r="P459" i="22"/>
  <c r="P458" i="22"/>
  <c r="P457" i="22"/>
  <c r="P456" i="22"/>
  <c r="P455" i="22"/>
  <c r="P454" i="22"/>
  <c r="P450" i="22"/>
  <c r="P449" i="22"/>
  <c r="P448" i="22"/>
  <c r="P447" i="22"/>
  <c r="P443" i="22"/>
  <c r="P442" i="22"/>
  <c r="P441" i="22"/>
  <c r="P440" i="22"/>
  <c r="P439" i="22"/>
  <c r="P432" i="22"/>
  <c r="P431" i="22"/>
  <c r="P430" i="22"/>
  <c r="P429" i="22"/>
  <c r="P428" i="22"/>
  <c r="P424" i="22"/>
  <c r="P420" i="22"/>
  <c r="P419" i="22"/>
  <c r="P410" i="22"/>
  <c r="P409" i="22"/>
  <c r="P408" i="22"/>
  <c r="P407" i="22"/>
  <c r="P406" i="22"/>
  <c r="P405" i="22"/>
  <c r="P401" i="22"/>
  <c r="P400" i="22"/>
  <c r="P399" i="22"/>
  <c r="P398" i="22"/>
  <c r="P391" i="22"/>
  <c r="P390" i="22"/>
  <c r="P389" i="22"/>
  <c r="P388" i="22"/>
  <c r="P387" i="22"/>
  <c r="P386" i="22"/>
  <c r="P385" i="22"/>
  <c r="P384" i="22"/>
  <c r="P383" i="22"/>
  <c r="P382" i="22"/>
  <c r="P378" i="22"/>
  <c r="P377" i="22"/>
  <c r="P376" i="22"/>
  <c r="P372" i="22"/>
  <c r="P371" i="22"/>
  <c r="P370" i="22"/>
  <c r="P369" i="22"/>
  <c r="P368" i="22"/>
  <c r="P361" i="22"/>
  <c r="P360" i="22"/>
  <c r="P359" i="22"/>
  <c r="P358" i="22"/>
  <c r="P354" i="22"/>
  <c r="P353" i="22"/>
  <c r="P352" i="22"/>
  <c r="P347" i="22"/>
  <c r="P340" i="22"/>
  <c r="P339" i="22"/>
  <c r="P338" i="22"/>
  <c r="P337" i="22"/>
  <c r="P336" i="22"/>
  <c r="P332" i="22"/>
  <c r="P331" i="22"/>
  <c r="P330" i="22"/>
  <c r="P329" i="22"/>
  <c r="P325" i="22"/>
  <c r="P324" i="22"/>
  <c r="P323" i="22"/>
  <c r="P322" i="22"/>
  <c r="P315" i="22"/>
  <c r="P314" i="22"/>
  <c r="P313" i="22"/>
  <c r="P306" i="22"/>
  <c r="P305" i="22"/>
  <c r="P304" i="22"/>
  <c r="P300" i="22"/>
  <c r="P299" i="22"/>
  <c r="P298" i="22"/>
  <c r="P297" i="22"/>
  <c r="P293" i="22"/>
  <c r="P292" i="22"/>
  <c r="P291" i="22"/>
  <c r="P290" i="22"/>
  <c r="P289" i="22"/>
  <c r="P288" i="22"/>
  <c r="P281" i="22"/>
  <c r="P280" i="22"/>
  <c r="P279" i="22"/>
  <c r="P278" i="22"/>
  <c r="P277" i="22"/>
  <c r="P273" i="22"/>
  <c r="P272" i="22"/>
  <c r="P271" i="22"/>
  <c r="P270" i="22"/>
  <c r="P266" i="22"/>
  <c r="P265" i="22"/>
  <c r="P264" i="22"/>
  <c r="P257" i="22"/>
  <c r="P256" i="22"/>
  <c r="P255" i="22"/>
  <c r="P254" i="22"/>
  <c r="P250" i="22"/>
  <c r="P249" i="22"/>
  <c r="P245" i="22"/>
  <c r="P244" i="22"/>
  <c r="P243" i="22"/>
  <c r="P242" i="22"/>
  <c r="P235" i="22"/>
  <c r="P234" i="22"/>
  <c r="P233" i="22"/>
  <c r="P232" i="22"/>
  <c r="P231" i="22"/>
  <c r="P227" i="22"/>
  <c r="P223" i="22"/>
  <c r="P222" i="22"/>
  <c r="P221" i="22"/>
  <c r="P220" i="22"/>
  <c r="P213" i="22"/>
  <c r="P212" i="22"/>
  <c r="P211" i="22"/>
  <c r="P210" i="22"/>
  <c r="P209" i="22"/>
  <c r="P208" i="22"/>
  <c r="P207" i="22"/>
  <c r="P203" i="22"/>
  <c r="P202" i="22"/>
  <c r="P201" i="22"/>
  <c r="P200" i="22"/>
  <c r="P199" i="22"/>
  <c r="P198" i="22"/>
  <c r="P197" i="22"/>
  <c r="P196" i="22"/>
  <c r="P195" i="22"/>
  <c r="P191" i="22"/>
  <c r="P190" i="22"/>
  <c r="P189" i="22"/>
  <c r="P188" i="22"/>
  <c r="P187" i="22"/>
  <c r="P186" i="22"/>
  <c r="P185" i="22"/>
  <c r="P184" i="22"/>
  <c r="P183" i="22"/>
  <c r="P182" i="22"/>
  <c r="P181" i="22"/>
  <c r="P180" i="22"/>
  <c r="P179" i="22"/>
  <c r="P178" i="22"/>
  <c r="P169" i="22"/>
  <c r="P168" i="22"/>
  <c r="P167" i="22"/>
  <c r="P163" i="22"/>
  <c r="P162" i="22"/>
  <c r="P161" i="22"/>
  <c r="P160" i="22"/>
  <c r="P159" i="22"/>
  <c r="P158" i="22"/>
  <c r="P157" i="22"/>
  <c r="P156" i="22"/>
  <c r="P155" i="22"/>
  <c r="P154" i="22"/>
  <c r="P153" i="22"/>
  <c r="P149" i="22"/>
  <c r="P148" i="22"/>
  <c r="P147" i="22"/>
  <c r="P146" i="22"/>
  <c r="P139" i="22"/>
  <c r="P138" i="22"/>
  <c r="P137" i="22"/>
  <c r="P136" i="22"/>
  <c r="P132" i="22"/>
  <c r="P128" i="22"/>
  <c r="P121" i="22"/>
  <c r="P120" i="22"/>
  <c r="P119" i="22"/>
  <c r="P118" i="22"/>
  <c r="P117" i="22"/>
  <c r="P116" i="22"/>
  <c r="P111" i="22"/>
  <c r="P110" i="22"/>
  <c r="P109" i="22"/>
  <c r="P108" i="22"/>
  <c r="P101" i="22"/>
  <c r="P100" i="22"/>
  <c r="P99" i="22"/>
  <c r="P94" i="22"/>
  <c r="P93" i="22"/>
  <c r="P86" i="22"/>
  <c r="P85" i="22"/>
  <c r="P84" i="22"/>
  <c r="P80" i="22"/>
  <c r="P79" i="22"/>
  <c r="P72" i="22"/>
  <c r="P71" i="22"/>
  <c r="P70" i="22"/>
  <c r="P69" i="22"/>
  <c r="P68" i="22"/>
  <c r="P67" i="22"/>
  <c r="P63" i="22"/>
  <c r="P62" i="22"/>
  <c r="P61" i="22"/>
  <c r="P57" i="22"/>
  <c r="P56" i="22"/>
  <c r="P55" i="22"/>
  <c r="P54" i="22"/>
  <c r="P53" i="22"/>
  <c r="P46" i="22"/>
  <c r="P45" i="22"/>
  <c r="P44" i="22"/>
  <c r="P43" i="22"/>
  <c r="P42" i="22"/>
  <c r="P38" i="22"/>
  <c r="P34" i="22"/>
  <c r="P27" i="22"/>
  <c r="P26" i="22"/>
  <c r="P25" i="22"/>
  <c r="P24" i="22"/>
  <c r="P23" i="22"/>
  <c r="P22" i="22"/>
  <c r="P21" i="22"/>
  <c r="P20" i="22"/>
  <c r="P19" i="22"/>
  <c r="P15" i="22"/>
  <c r="P14" i="22"/>
  <c r="P13" i="22"/>
  <c r="P12" i="22"/>
  <c r="P11" i="22"/>
  <c r="P10" i="22"/>
  <c r="P6" i="22"/>
  <c r="P5" i="22"/>
  <c r="P4" i="22"/>
  <c r="O89" i="22" l="1"/>
  <c r="O238" i="22"/>
  <c r="O639" i="22"/>
  <c r="O555" i="22"/>
  <c r="O216" i="22"/>
  <c r="O309" i="22"/>
  <c r="O413" i="22"/>
  <c r="O484" i="22"/>
  <c r="O104" i="22"/>
  <c r="O284" i="22"/>
  <c r="O142" i="22"/>
  <c r="O260" i="22"/>
  <c r="O716" i="22"/>
  <c r="O172" i="22"/>
  <c r="O75" i="22"/>
  <c r="O535" i="22"/>
  <c r="O30" i="22"/>
  <c r="O343" i="22"/>
  <c r="O500" i="22"/>
  <c r="O571" i="22"/>
  <c r="O615" i="22"/>
  <c r="O735" i="22"/>
  <c r="O124" i="22"/>
  <c r="O394" i="22"/>
  <c r="O462" i="22"/>
  <c r="O686" i="22"/>
  <c r="O880" i="22"/>
  <c r="O49" i="22"/>
  <c r="O364" i="22"/>
  <c r="O435" i="22"/>
  <c r="O521" i="22"/>
  <c r="O594" i="22"/>
  <c r="O665" i="22"/>
  <c r="O764" i="22"/>
  <c r="O799" i="22"/>
  <c r="K3" i="56"/>
  <c r="K4" i="56"/>
  <c r="K5" i="56"/>
  <c r="K6" i="56"/>
  <c r="K7" i="56"/>
  <c r="K8" i="56"/>
  <c r="K9" i="56"/>
  <c r="K10" i="56"/>
  <c r="K11" i="56"/>
  <c r="K12" i="56"/>
  <c r="K13" i="56"/>
  <c r="K14" i="56"/>
  <c r="K15" i="56"/>
  <c r="K16" i="56"/>
  <c r="K17" i="56"/>
  <c r="K18" i="56"/>
  <c r="K19" i="56"/>
  <c r="K20" i="56"/>
  <c r="K21" i="56"/>
  <c r="K22" i="56"/>
  <c r="K23" i="56"/>
  <c r="K24" i="56"/>
  <c r="K25" i="56"/>
  <c r="K26" i="56"/>
  <c r="K27" i="56"/>
  <c r="K28" i="56"/>
  <c r="K29" i="56"/>
  <c r="K30" i="56"/>
  <c r="K31" i="56"/>
  <c r="K32" i="56"/>
  <c r="K33" i="56"/>
  <c r="K34" i="56"/>
  <c r="K35" i="56"/>
  <c r="K36" i="56"/>
  <c r="K37" i="56"/>
  <c r="K38" i="56"/>
  <c r="K39" i="56"/>
  <c r="K40" i="56"/>
  <c r="K41" i="56"/>
  <c r="K42" i="56"/>
  <c r="K43" i="56"/>
  <c r="K44" i="56"/>
  <c r="K45" i="56"/>
  <c r="K46" i="56"/>
  <c r="K47" i="56"/>
  <c r="K48" i="56"/>
  <c r="K49" i="56"/>
  <c r="K50" i="56"/>
  <c r="K51" i="56"/>
  <c r="K52" i="56"/>
  <c r="K53" i="56"/>
  <c r="K54" i="56"/>
  <c r="K55" i="56"/>
  <c r="K56" i="56"/>
  <c r="K57" i="56"/>
  <c r="K58" i="56"/>
  <c r="K59" i="56"/>
  <c r="K60" i="56"/>
  <c r="K61" i="56"/>
  <c r="K62" i="56"/>
  <c r="K63" i="56"/>
  <c r="K64" i="56"/>
  <c r="K65" i="56"/>
  <c r="K66" i="56"/>
  <c r="K67" i="56"/>
  <c r="K68" i="56"/>
  <c r="K69" i="56"/>
  <c r="K70" i="56"/>
  <c r="K71" i="56"/>
  <c r="K72" i="56"/>
  <c r="K73" i="56"/>
  <c r="K74" i="56"/>
  <c r="K75" i="56"/>
  <c r="K76" i="56"/>
  <c r="K77" i="56"/>
  <c r="K78" i="56"/>
  <c r="K79" i="56"/>
  <c r="K80" i="56"/>
  <c r="K81" i="56"/>
  <c r="K82" i="56"/>
  <c r="K83" i="56"/>
  <c r="K84" i="56"/>
  <c r="K85" i="56"/>
  <c r="K86" i="56"/>
  <c r="K87" i="56"/>
  <c r="K88" i="56"/>
  <c r="K89" i="56"/>
  <c r="K90" i="56"/>
  <c r="K91" i="56"/>
  <c r="K92" i="56"/>
  <c r="K93" i="56"/>
  <c r="K94" i="56"/>
  <c r="K95" i="56"/>
  <c r="K96" i="56"/>
  <c r="K97" i="56"/>
  <c r="K98" i="56"/>
  <c r="K99" i="56"/>
  <c r="K100" i="56"/>
  <c r="K101" i="56"/>
  <c r="K102" i="56"/>
  <c r="K103" i="56"/>
  <c r="K104" i="56"/>
  <c r="K105" i="56"/>
  <c r="K106" i="56"/>
  <c r="K107" i="56"/>
  <c r="K108" i="56"/>
  <c r="K109" i="56"/>
  <c r="K110" i="56"/>
  <c r="K111" i="56"/>
  <c r="K112" i="56"/>
  <c r="K113" i="56"/>
  <c r="K114" i="56"/>
  <c r="K115" i="56"/>
  <c r="K116" i="56"/>
  <c r="K117" i="56"/>
  <c r="K118" i="56"/>
  <c r="K119" i="56"/>
  <c r="K120" i="56"/>
  <c r="K121" i="56"/>
  <c r="K122" i="56"/>
  <c r="K123" i="56"/>
  <c r="K124" i="56"/>
  <c r="K125" i="56"/>
  <c r="K126" i="56"/>
  <c r="K127" i="56"/>
  <c r="K128" i="56"/>
  <c r="K129" i="56"/>
  <c r="K130" i="56"/>
  <c r="K131" i="56"/>
  <c r="K132" i="56"/>
  <c r="K133" i="56"/>
  <c r="K134" i="56"/>
  <c r="K135" i="56"/>
  <c r="K136" i="56"/>
  <c r="K137" i="56"/>
  <c r="K138" i="56"/>
  <c r="K139" i="56"/>
  <c r="K140" i="56"/>
  <c r="K141" i="56"/>
  <c r="K142" i="56"/>
  <c r="K143" i="56"/>
  <c r="K144" i="56"/>
  <c r="K145" i="56"/>
  <c r="K146" i="56"/>
  <c r="K147" i="56"/>
  <c r="K148" i="56"/>
  <c r="K149" i="56"/>
  <c r="K150" i="56"/>
  <c r="K151" i="56"/>
  <c r="K152" i="56"/>
  <c r="K153" i="56"/>
  <c r="K154" i="56"/>
  <c r="K155" i="56"/>
  <c r="K156" i="56"/>
  <c r="K157" i="56"/>
  <c r="K158" i="56"/>
  <c r="K159" i="56"/>
  <c r="K160" i="56"/>
  <c r="K161" i="56"/>
  <c r="K162" i="56"/>
  <c r="K163" i="56"/>
  <c r="K164" i="56"/>
  <c r="K165" i="56"/>
  <c r="K166" i="56"/>
  <c r="K167" i="56"/>
  <c r="K168" i="56"/>
  <c r="K169" i="56"/>
  <c r="K170" i="56"/>
  <c r="K171" i="56"/>
  <c r="K172" i="56"/>
  <c r="K173" i="56"/>
  <c r="K174" i="56"/>
  <c r="K175" i="56"/>
  <c r="K176" i="56"/>
  <c r="K177" i="56"/>
  <c r="K178" i="56"/>
  <c r="K179" i="56"/>
  <c r="K180" i="56"/>
  <c r="K181" i="56"/>
  <c r="K182" i="56"/>
  <c r="K183" i="56"/>
  <c r="K184" i="56"/>
  <c r="K185" i="56"/>
  <c r="K186" i="56"/>
  <c r="K187" i="56"/>
  <c r="K188" i="56"/>
  <c r="K189" i="56"/>
  <c r="K190" i="56"/>
  <c r="K191" i="56"/>
  <c r="K192" i="56"/>
  <c r="K193" i="56"/>
  <c r="K194" i="56"/>
  <c r="K195" i="56"/>
  <c r="K196" i="56"/>
  <c r="K197" i="56"/>
  <c r="K198" i="56"/>
  <c r="K199" i="56"/>
  <c r="K200" i="56"/>
  <c r="K201" i="56"/>
  <c r="K202" i="56"/>
  <c r="K203" i="56"/>
  <c r="K204" i="56"/>
  <c r="K205" i="56"/>
  <c r="K206" i="56"/>
  <c r="K207" i="56"/>
  <c r="K208" i="56"/>
  <c r="K209" i="56"/>
  <c r="K210" i="56"/>
  <c r="K211" i="56"/>
  <c r="K212" i="56"/>
  <c r="K213" i="56"/>
  <c r="K214" i="56"/>
  <c r="K215" i="56"/>
  <c r="K216" i="56"/>
  <c r="K217" i="56"/>
  <c r="K218" i="56"/>
  <c r="K219" i="56"/>
  <c r="K220" i="56"/>
  <c r="K221" i="56"/>
  <c r="K222" i="56"/>
  <c r="K223" i="56"/>
  <c r="K224" i="56"/>
  <c r="K225" i="56"/>
  <c r="K226" i="56"/>
  <c r="K227" i="56"/>
  <c r="K228" i="56"/>
  <c r="K229" i="56"/>
  <c r="K230" i="56"/>
  <c r="K231" i="56"/>
  <c r="K232" i="56"/>
  <c r="K233" i="56"/>
  <c r="K234" i="56"/>
  <c r="K235" i="56"/>
  <c r="K236" i="56"/>
  <c r="K237" i="56"/>
  <c r="K238" i="56"/>
  <c r="K239" i="56"/>
  <c r="K240" i="56"/>
  <c r="K241" i="56"/>
  <c r="K242" i="56"/>
  <c r="K243" i="56"/>
  <c r="K244" i="56"/>
  <c r="K245" i="56"/>
  <c r="K246" i="56"/>
  <c r="K247" i="56"/>
  <c r="K248" i="56"/>
  <c r="K249" i="56"/>
  <c r="K250" i="56"/>
  <c r="K251" i="56"/>
  <c r="K252" i="56"/>
  <c r="K253" i="56"/>
  <c r="K254" i="56"/>
  <c r="K255" i="56"/>
  <c r="K256" i="56"/>
  <c r="K257" i="56"/>
  <c r="K258" i="56"/>
  <c r="K259" i="56"/>
  <c r="K260" i="56"/>
  <c r="K261" i="56"/>
  <c r="K262" i="56"/>
  <c r="K263" i="56"/>
  <c r="K264" i="56"/>
  <c r="K265" i="56"/>
  <c r="K266" i="56"/>
  <c r="K267" i="56"/>
  <c r="K268" i="56"/>
  <c r="K269" i="56"/>
  <c r="K270" i="56"/>
  <c r="K271" i="56"/>
  <c r="K272" i="56"/>
  <c r="K273" i="56"/>
  <c r="K274" i="56"/>
  <c r="K275" i="56"/>
  <c r="K276" i="56"/>
  <c r="K277" i="56"/>
  <c r="K278" i="56"/>
  <c r="K279" i="56"/>
  <c r="K280" i="56"/>
  <c r="K281" i="56"/>
  <c r="K282" i="56"/>
  <c r="K283" i="56"/>
  <c r="K284" i="56"/>
  <c r="K285" i="56"/>
  <c r="K286" i="56"/>
  <c r="K287" i="56"/>
  <c r="K288" i="56"/>
  <c r="K289" i="56"/>
  <c r="K290" i="56"/>
  <c r="K291" i="56"/>
  <c r="K292" i="56"/>
  <c r="K293" i="56"/>
  <c r="K294" i="56"/>
  <c r="K295" i="56"/>
  <c r="K296" i="56"/>
  <c r="K297" i="56"/>
  <c r="K298" i="56"/>
  <c r="K299" i="56"/>
  <c r="K300" i="56"/>
  <c r="K301" i="56"/>
  <c r="K302" i="56"/>
  <c r="K303" i="56"/>
  <c r="K304" i="56"/>
  <c r="K305" i="56"/>
  <c r="K306" i="56"/>
  <c r="K307" i="56"/>
  <c r="K308" i="56"/>
  <c r="K309" i="56"/>
  <c r="K310" i="56"/>
  <c r="K311" i="56"/>
  <c r="K312" i="56"/>
  <c r="K313" i="56"/>
  <c r="K314" i="56"/>
  <c r="K315" i="56"/>
  <c r="K316" i="56"/>
  <c r="K317" i="56"/>
  <c r="K318" i="56"/>
  <c r="K319" i="56"/>
  <c r="K320" i="56"/>
  <c r="K321" i="56"/>
  <c r="K322" i="56"/>
  <c r="K323" i="56"/>
  <c r="K324" i="56"/>
  <c r="K325" i="56"/>
  <c r="K326" i="56"/>
  <c r="K327" i="56"/>
  <c r="K328" i="56"/>
  <c r="K329" i="56"/>
  <c r="K330" i="56"/>
  <c r="K331" i="56"/>
  <c r="K332" i="56"/>
  <c r="K333" i="56"/>
  <c r="K334" i="56"/>
  <c r="K335" i="56"/>
  <c r="K336" i="56"/>
  <c r="K337" i="56"/>
  <c r="K338" i="56"/>
  <c r="K339" i="56"/>
  <c r="K340" i="56"/>
  <c r="K341" i="56"/>
  <c r="K342" i="56"/>
  <c r="K343" i="56"/>
  <c r="K344" i="56"/>
  <c r="K345" i="56"/>
  <c r="K346" i="56"/>
  <c r="K347" i="56"/>
  <c r="K348" i="56"/>
  <c r="K349" i="56"/>
  <c r="K350" i="56"/>
  <c r="K351" i="56"/>
  <c r="K352" i="56"/>
  <c r="K353" i="56"/>
  <c r="K354" i="56"/>
  <c r="K355" i="56"/>
  <c r="K356" i="56"/>
  <c r="K357" i="56"/>
  <c r="K358" i="56"/>
  <c r="K359" i="56"/>
  <c r="K360" i="56"/>
  <c r="K361" i="56"/>
  <c r="K362" i="56"/>
  <c r="K363" i="56"/>
  <c r="K364" i="56"/>
  <c r="K365" i="56"/>
  <c r="K366" i="56"/>
  <c r="K367" i="56"/>
  <c r="K368" i="56"/>
  <c r="K369" i="56"/>
  <c r="K370" i="56"/>
  <c r="K371" i="56"/>
  <c r="K372" i="56"/>
  <c r="K373" i="56"/>
  <c r="K374" i="56"/>
  <c r="K375" i="56"/>
  <c r="K376" i="56"/>
  <c r="K377" i="56"/>
  <c r="K378" i="56"/>
  <c r="K379" i="56"/>
  <c r="K380" i="56"/>
  <c r="K381" i="56"/>
  <c r="K382" i="56"/>
  <c r="K383" i="56"/>
  <c r="K384" i="56"/>
  <c r="K385" i="56"/>
  <c r="K386" i="56"/>
  <c r="K387" i="56"/>
  <c r="K388" i="56"/>
  <c r="K389" i="56"/>
  <c r="K390" i="56"/>
  <c r="K391" i="56"/>
  <c r="K392" i="56"/>
  <c r="K393" i="56"/>
  <c r="K394" i="56"/>
  <c r="K395" i="56"/>
  <c r="K396" i="56"/>
  <c r="K397" i="56"/>
  <c r="K398" i="56"/>
  <c r="K399" i="56"/>
  <c r="K400" i="56"/>
  <c r="K401" i="56"/>
  <c r="K402" i="56"/>
  <c r="K403" i="56"/>
  <c r="K404" i="56"/>
  <c r="K405" i="56"/>
  <c r="K406" i="56"/>
  <c r="K407" i="56"/>
  <c r="K408" i="56"/>
  <c r="K409" i="56"/>
  <c r="K410" i="56"/>
  <c r="K411" i="56"/>
  <c r="K412" i="56"/>
  <c r="K413" i="56"/>
  <c r="K414" i="56"/>
  <c r="K415" i="56"/>
  <c r="K416" i="56"/>
  <c r="K417" i="56"/>
  <c r="K418" i="56"/>
  <c r="K419" i="56"/>
  <c r="K420" i="56"/>
  <c r="K421" i="56"/>
  <c r="K422" i="56"/>
  <c r="K423" i="56"/>
  <c r="K424" i="56"/>
  <c r="K425" i="56"/>
  <c r="K426" i="56"/>
  <c r="K427" i="56"/>
  <c r="K428" i="56"/>
  <c r="K429" i="56"/>
  <c r="K430" i="56"/>
  <c r="K431" i="56"/>
  <c r="K432" i="56"/>
  <c r="K433" i="56"/>
  <c r="K434" i="56"/>
  <c r="K435" i="56"/>
  <c r="K436" i="56"/>
  <c r="K437" i="56"/>
  <c r="K438" i="56"/>
  <c r="K439" i="56"/>
  <c r="K440" i="56"/>
  <c r="K441" i="56"/>
  <c r="K442" i="56"/>
  <c r="K443" i="56"/>
  <c r="K444" i="56"/>
  <c r="K445" i="56"/>
  <c r="K446" i="56"/>
  <c r="K447" i="56"/>
  <c r="K448" i="56"/>
  <c r="K449" i="56"/>
  <c r="K450" i="56"/>
  <c r="K451" i="56"/>
  <c r="K452" i="56"/>
  <c r="K453" i="56"/>
  <c r="K454" i="56"/>
  <c r="K455" i="56"/>
  <c r="K456" i="56"/>
  <c r="K457" i="56"/>
  <c r="K458" i="56"/>
  <c r="K459" i="56"/>
  <c r="K460" i="56"/>
  <c r="K461" i="56"/>
  <c r="K462" i="56"/>
  <c r="K463" i="56"/>
  <c r="K464" i="56"/>
  <c r="K465" i="56"/>
  <c r="K466" i="56"/>
  <c r="K467" i="56"/>
  <c r="K468" i="56"/>
  <c r="K469" i="56"/>
  <c r="K470" i="56"/>
  <c r="K471" i="56"/>
  <c r="K472" i="56"/>
  <c r="K473" i="56"/>
  <c r="K474" i="56"/>
  <c r="K475" i="56"/>
  <c r="K476" i="56"/>
  <c r="K477" i="56"/>
  <c r="K478" i="56"/>
  <c r="K479" i="56"/>
  <c r="K480" i="56"/>
  <c r="K481" i="56"/>
  <c r="K482" i="56"/>
  <c r="K483" i="56"/>
  <c r="K484" i="56"/>
  <c r="K485" i="56"/>
  <c r="K486" i="56"/>
  <c r="K487" i="56"/>
  <c r="K488" i="56"/>
  <c r="K489" i="56"/>
  <c r="K490" i="56"/>
  <c r="K491" i="56"/>
  <c r="K492" i="56"/>
  <c r="K493" i="56"/>
  <c r="K494" i="56"/>
  <c r="K495" i="56"/>
  <c r="K496" i="56"/>
  <c r="K497" i="56"/>
  <c r="K498" i="56"/>
  <c r="K499" i="56"/>
  <c r="K500" i="56"/>
  <c r="K501" i="56"/>
  <c r="K502" i="56"/>
  <c r="K503" i="56"/>
  <c r="K504" i="56"/>
  <c r="K505" i="56"/>
  <c r="K506" i="56"/>
  <c r="K507" i="56"/>
  <c r="K508" i="56"/>
  <c r="K509" i="56"/>
  <c r="K510" i="56"/>
  <c r="K511" i="56"/>
  <c r="K512" i="56"/>
  <c r="K513" i="56"/>
  <c r="K514" i="56"/>
  <c r="K515" i="56"/>
  <c r="K516" i="56"/>
  <c r="K517" i="56"/>
  <c r="K518" i="56"/>
  <c r="K519" i="56"/>
  <c r="K520" i="56"/>
  <c r="K521" i="56"/>
  <c r="K522" i="56"/>
  <c r="K523" i="56"/>
  <c r="K524" i="56"/>
  <c r="K525" i="56"/>
  <c r="K526" i="56"/>
  <c r="K527" i="56"/>
  <c r="K528" i="56"/>
  <c r="K529" i="56"/>
  <c r="K530" i="56"/>
  <c r="K531" i="56"/>
  <c r="K532" i="56"/>
  <c r="K533" i="56"/>
  <c r="K534" i="56"/>
  <c r="K535" i="56"/>
  <c r="K536" i="56"/>
  <c r="K537" i="56"/>
  <c r="K538" i="56"/>
  <c r="K539" i="56"/>
  <c r="K540" i="56"/>
  <c r="K541" i="56"/>
  <c r="K542" i="56"/>
  <c r="K543" i="56"/>
  <c r="K544" i="56"/>
  <c r="K545" i="56"/>
  <c r="K546" i="56"/>
  <c r="K547" i="56"/>
  <c r="K548" i="56"/>
  <c r="K549" i="56"/>
  <c r="K550" i="56"/>
  <c r="K551" i="56"/>
  <c r="K552" i="56"/>
  <c r="K553" i="56"/>
  <c r="K554" i="56"/>
  <c r="K555" i="56"/>
  <c r="K556" i="56"/>
  <c r="K557" i="56"/>
  <c r="K558" i="56"/>
  <c r="K559" i="56"/>
  <c r="K560" i="56"/>
  <c r="K561" i="56"/>
  <c r="K562" i="56"/>
  <c r="K563" i="56"/>
  <c r="K564" i="56"/>
  <c r="K565" i="56"/>
  <c r="K566" i="56"/>
  <c r="K567" i="56"/>
  <c r="K568" i="56"/>
  <c r="K569" i="56"/>
  <c r="K570" i="56"/>
  <c r="K571" i="56"/>
  <c r="K572" i="56"/>
  <c r="K573" i="56"/>
  <c r="K574" i="56"/>
  <c r="K575" i="56"/>
  <c r="K576" i="56"/>
  <c r="K577" i="56"/>
  <c r="K578" i="56"/>
  <c r="K579" i="56"/>
  <c r="K580" i="56"/>
  <c r="K581" i="56"/>
  <c r="K582" i="56"/>
  <c r="K583" i="56"/>
  <c r="K584" i="56"/>
  <c r="K585" i="56"/>
  <c r="K586" i="56"/>
  <c r="K587" i="56"/>
  <c r="K588" i="56"/>
  <c r="K589" i="56"/>
  <c r="K590" i="56"/>
  <c r="K591" i="56"/>
  <c r="K592" i="56"/>
  <c r="K593" i="56"/>
  <c r="K594" i="56"/>
  <c r="K595" i="56"/>
  <c r="K596" i="56"/>
  <c r="K597" i="56"/>
  <c r="K598" i="56"/>
  <c r="K599" i="56"/>
  <c r="K600" i="56"/>
  <c r="K601" i="56"/>
  <c r="K602" i="56"/>
  <c r="K603" i="56"/>
  <c r="K604" i="56"/>
  <c r="K605" i="56"/>
  <c r="K606" i="56"/>
  <c r="K607" i="56"/>
  <c r="K608" i="56"/>
  <c r="K609" i="56"/>
  <c r="K610" i="56"/>
  <c r="K611" i="56"/>
  <c r="K612" i="56"/>
  <c r="K613" i="56"/>
  <c r="K614" i="56"/>
  <c r="K615" i="56"/>
  <c r="K616" i="56"/>
  <c r="K617" i="56"/>
  <c r="K618" i="56"/>
  <c r="K619" i="56"/>
  <c r="K620" i="56"/>
  <c r="K621" i="56"/>
  <c r="K622" i="56"/>
  <c r="K623" i="56"/>
  <c r="K624" i="56"/>
  <c r="K625" i="56"/>
  <c r="K626" i="56"/>
  <c r="K627" i="56"/>
  <c r="K628" i="56"/>
  <c r="K629" i="56"/>
  <c r="K630" i="56"/>
  <c r="K631" i="56"/>
  <c r="K632" i="56"/>
  <c r="K633" i="56"/>
  <c r="K634" i="56"/>
  <c r="K635" i="56"/>
  <c r="K636" i="56"/>
  <c r="K637" i="56"/>
  <c r="K638" i="56"/>
  <c r="K639" i="56"/>
  <c r="K640" i="56"/>
  <c r="K641" i="56"/>
  <c r="K642" i="56"/>
  <c r="K643" i="56"/>
  <c r="K644" i="56"/>
  <c r="K645" i="56"/>
  <c r="K646" i="56"/>
  <c r="K647" i="56"/>
  <c r="K648" i="56"/>
  <c r="K649" i="56"/>
  <c r="K650" i="56"/>
  <c r="K651" i="56"/>
  <c r="K652" i="56"/>
  <c r="K653" i="56"/>
  <c r="K654" i="56"/>
  <c r="K655" i="56"/>
  <c r="K656" i="56"/>
  <c r="K657" i="56"/>
  <c r="K658" i="56"/>
  <c r="K659" i="56"/>
  <c r="K660" i="56"/>
  <c r="K661" i="56"/>
  <c r="K662" i="56"/>
  <c r="K663" i="56"/>
  <c r="K664" i="56"/>
  <c r="K665" i="56"/>
  <c r="K666" i="56"/>
  <c r="K667" i="56"/>
  <c r="K668" i="56"/>
  <c r="K669" i="56"/>
  <c r="K670" i="56"/>
  <c r="K671" i="56"/>
  <c r="K672" i="56"/>
  <c r="K673" i="56"/>
  <c r="K674" i="56"/>
  <c r="K675" i="56"/>
  <c r="K676" i="56"/>
  <c r="K677" i="56"/>
  <c r="K678" i="56"/>
  <c r="K679" i="56"/>
  <c r="K680" i="56"/>
  <c r="K681" i="56"/>
  <c r="K682" i="56"/>
  <c r="K683" i="56"/>
  <c r="K684" i="56"/>
  <c r="K685" i="56"/>
  <c r="K686" i="56"/>
  <c r="K687" i="56"/>
  <c r="K688" i="56"/>
  <c r="K689" i="56"/>
  <c r="K690" i="56"/>
  <c r="K691" i="56"/>
  <c r="K692" i="56"/>
  <c r="K693" i="56"/>
  <c r="K694" i="56"/>
  <c r="K695" i="56"/>
  <c r="K696" i="56"/>
  <c r="K697" i="56"/>
  <c r="K698" i="56"/>
  <c r="K699" i="56"/>
  <c r="K700" i="56"/>
  <c r="K701" i="56"/>
  <c r="K702" i="56"/>
  <c r="K703" i="56"/>
  <c r="K704" i="56"/>
  <c r="K705" i="56"/>
  <c r="K706" i="56"/>
  <c r="K707" i="56"/>
  <c r="K708" i="56"/>
  <c r="K709" i="56"/>
  <c r="K710" i="56"/>
  <c r="K711" i="56"/>
  <c r="K712" i="56"/>
  <c r="K713" i="56"/>
  <c r="K714" i="56"/>
  <c r="K715" i="56"/>
  <c r="K716" i="56"/>
  <c r="K717" i="56"/>
  <c r="K718" i="56"/>
  <c r="K719" i="56"/>
  <c r="K720" i="56"/>
  <c r="K721" i="56"/>
  <c r="K722" i="56"/>
  <c r="K723" i="56"/>
  <c r="K724" i="56"/>
  <c r="K725" i="56"/>
  <c r="K726" i="56"/>
  <c r="K727" i="56"/>
  <c r="K728" i="56"/>
  <c r="K729" i="56"/>
  <c r="K730" i="56"/>
  <c r="K731" i="56"/>
  <c r="K732" i="56"/>
  <c r="K733" i="56"/>
  <c r="K734" i="56"/>
  <c r="K735" i="56"/>
  <c r="K736" i="56"/>
  <c r="K737" i="56"/>
  <c r="K738" i="56"/>
  <c r="K739" i="56"/>
  <c r="K740" i="56"/>
  <c r="K741" i="56"/>
  <c r="K742" i="56"/>
  <c r="K743" i="56"/>
  <c r="K744" i="56"/>
  <c r="K745" i="56"/>
  <c r="K746" i="56"/>
  <c r="K747" i="56"/>
  <c r="K748" i="56"/>
  <c r="K749" i="56"/>
  <c r="K750" i="56"/>
  <c r="K751" i="56"/>
  <c r="K752" i="56"/>
  <c r="K753" i="56"/>
  <c r="K754" i="56"/>
  <c r="K755" i="56"/>
  <c r="K756" i="56"/>
  <c r="K757" i="56"/>
  <c r="K758" i="56"/>
  <c r="K759" i="56"/>
  <c r="K760" i="56"/>
  <c r="K761" i="56"/>
  <c r="K762" i="56"/>
  <c r="K763" i="56"/>
  <c r="K764" i="56"/>
  <c r="K765" i="56"/>
  <c r="K766" i="56"/>
  <c r="K767" i="56"/>
  <c r="K768" i="56"/>
  <c r="K769" i="56"/>
  <c r="K770" i="56"/>
  <c r="K771" i="56"/>
  <c r="K772" i="56"/>
  <c r="K773" i="56"/>
  <c r="K774" i="56"/>
  <c r="K775" i="56"/>
  <c r="K776" i="56"/>
  <c r="K777" i="56"/>
  <c r="K778" i="56"/>
  <c r="K779" i="56"/>
  <c r="K780" i="56"/>
  <c r="K781" i="56"/>
  <c r="K782" i="56"/>
  <c r="K783" i="56"/>
  <c r="K784" i="56"/>
  <c r="K785" i="56"/>
  <c r="K786" i="56"/>
  <c r="K787" i="56"/>
  <c r="K788" i="56"/>
  <c r="K789" i="56"/>
  <c r="K790" i="56"/>
  <c r="K791" i="56"/>
  <c r="K792" i="56"/>
  <c r="K793" i="56"/>
  <c r="K794" i="56"/>
  <c r="K795" i="56"/>
  <c r="K796" i="56"/>
  <c r="K797" i="56"/>
  <c r="K798" i="56"/>
  <c r="K799" i="56"/>
  <c r="K800" i="56"/>
  <c r="K801" i="56"/>
  <c r="K802" i="56"/>
  <c r="K803" i="56"/>
  <c r="K804" i="56"/>
  <c r="K805" i="56"/>
  <c r="K806" i="56"/>
  <c r="K807" i="56"/>
  <c r="K808" i="56"/>
  <c r="K809" i="56"/>
  <c r="K810" i="56"/>
  <c r="K811" i="56"/>
  <c r="K812" i="56"/>
  <c r="K813" i="56"/>
  <c r="K814" i="56"/>
  <c r="K815" i="56"/>
  <c r="K816" i="56"/>
  <c r="K817" i="56"/>
  <c r="K818" i="56"/>
  <c r="K819" i="56"/>
  <c r="K820" i="56"/>
  <c r="K821" i="56"/>
  <c r="K822" i="56"/>
  <c r="K823" i="56"/>
  <c r="K824" i="56"/>
  <c r="K825" i="56"/>
  <c r="K826" i="56"/>
  <c r="K827" i="56"/>
  <c r="K828" i="56"/>
  <c r="K829" i="56"/>
  <c r="K830" i="56"/>
  <c r="K831" i="56"/>
  <c r="K832" i="56"/>
  <c r="K833" i="56"/>
  <c r="K834" i="56"/>
  <c r="K835" i="56"/>
  <c r="K836" i="56"/>
  <c r="K837" i="56"/>
  <c r="K838" i="56"/>
  <c r="K839" i="56"/>
  <c r="K840" i="56"/>
  <c r="K841" i="56"/>
  <c r="K842" i="56"/>
  <c r="K843" i="56"/>
  <c r="K844" i="56"/>
  <c r="K845" i="56"/>
  <c r="K846" i="56"/>
  <c r="K847" i="56"/>
  <c r="K848" i="56"/>
  <c r="K849" i="56"/>
  <c r="K850" i="56"/>
  <c r="K851" i="56"/>
  <c r="K852" i="56"/>
  <c r="K853" i="56"/>
  <c r="K854" i="56"/>
  <c r="K855" i="56"/>
  <c r="K856" i="56"/>
  <c r="K857" i="56"/>
  <c r="K858" i="56"/>
  <c r="K859" i="56"/>
  <c r="K860" i="56"/>
  <c r="K861" i="56"/>
  <c r="K862" i="56"/>
  <c r="K863" i="56"/>
  <c r="K864" i="56"/>
  <c r="K865" i="56"/>
  <c r="K866" i="56"/>
  <c r="K867" i="56"/>
  <c r="K868" i="56"/>
  <c r="K869" i="56"/>
  <c r="K870" i="56"/>
  <c r="K871" i="56"/>
  <c r="K872" i="56"/>
  <c r="K873" i="56"/>
  <c r="K874" i="56"/>
  <c r="K875" i="56"/>
  <c r="K876" i="56"/>
  <c r="K877" i="56"/>
  <c r="K878" i="56"/>
  <c r="K879" i="56"/>
  <c r="K880" i="56"/>
  <c r="K881" i="56"/>
  <c r="K882" i="56"/>
  <c r="K883" i="56"/>
  <c r="K884" i="56"/>
  <c r="K885" i="56"/>
  <c r="K886" i="56"/>
  <c r="K887" i="56"/>
  <c r="K888" i="56"/>
  <c r="K889" i="56"/>
  <c r="K890" i="56"/>
  <c r="K891" i="56"/>
  <c r="K892" i="56"/>
  <c r="K893" i="56"/>
  <c r="K894" i="56"/>
  <c r="K895" i="56"/>
  <c r="K896" i="56"/>
  <c r="K897" i="56"/>
  <c r="K898" i="56"/>
  <c r="K899" i="56"/>
  <c r="K900" i="56"/>
  <c r="K901" i="56"/>
  <c r="K902" i="56"/>
  <c r="K903" i="56"/>
  <c r="K904" i="56"/>
  <c r="K905" i="56"/>
  <c r="K906" i="56"/>
  <c r="K907" i="56"/>
  <c r="K908" i="56"/>
  <c r="K909" i="56"/>
  <c r="K910" i="56"/>
  <c r="K911" i="56"/>
  <c r="K912" i="56"/>
  <c r="K913" i="56"/>
  <c r="K914" i="56"/>
  <c r="K915" i="56"/>
  <c r="K916" i="56"/>
  <c r="K917" i="56"/>
  <c r="K918" i="56"/>
  <c r="K919" i="56"/>
  <c r="K920" i="56"/>
  <c r="K921" i="56"/>
  <c r="K922" i="56"/>
  <c r="K923" i="56"/>
  <c r="K924" i="56"/>
  <c r="K925" i="56"/>
  <c r="K926" i="56"/>
  <c r="K927" i="56"/>
  <c r="K928" i="56"/>
  <c r="K929" i="56"/>
  <c r="K930" i="56"/>
  <c r="K931" i="56"/>
  <c r="K932" i="56"/>
  <c r="K933" i="56"/>
  <c r="K934" i="56"/>
  <c r="K935" i="56"/>
  <c r="K936" i="56"/>
  <c r="K937" i="56"/>
  <c r="K938" i="56"/>
  <c r="K939" i="56"/>
  <c r="K940" i="56"/>
  <c r="K941" i="56"/>
  <c r="K942" i="56"/>
  <c r="K943" i="56"/>
  <c r="K944" i="56"/>
  <c r="K945" i="56"/>
  <c r="K946" i="56"/>
  <c r="K947" i="56"/>
  <c r="K948" i="56"/>
  <c r="K949" i="56"/>
  <c r="K950" i="56"/>
  <c r="K951" i="56"/>
  <c r="K952" i="56"/>
  <c r="K2" i="56"/>
  <c r="I877" i="22"/>
  <c r="U877" i="22" s="1"/>
  <c r="I876" i="22"/>
  <c r="U876" i="22" s="1"/>
  <c r="I875" i="22"/>
  <c r="U875" i="22" s="1"/>
  <c r="I874" i="22"/>
  <c r="U874" i="22" s="1"/>
  <c r="I873" i="22"/>
  <c r="U873" i="22" s="1"/>
  <c r="I872" i="22"/>
  <c r="U872" i="22" s="1"/>
  <c r="I871" i="22"/>
  <c r="U871" i="22" s="1"/>
  <c r="I870" i="22"/>
  <c r="U870" i="22" s="1"/>
  <c r="I869" i="22"/>
  <c r="U869" i="22" s="1"/>
  <c r="I868" i="22"/>
  <c r="U868" i="22" s="1"/>
  <c r="I867" i="22"/>
  <c r="U867" i="22" s="1"/>
  <c r="I866" i="22"/>
  <c r="U866" i="22" s="1"/>
  <c r="I865" i="22"/>
  <c r="U865" i="22" s="1"/>
  <c r="I864" i="22"/>
  <c r="U864" i="22" s="1"/>
  <c r="I863" i="22"/>
  <c r="U863" i="22" s="1"/>
  <c r="I862" i="22"/>
  <c r="U862" i="22" s="1"/>
  <c r="I861" i="22"/>
  <c r="U861" i="22" s="1"/>
  <c r="I860" i="22"/>
  <c r="U860" i="22" s="1"/>
  <c r="I856" i="22"/>
  <c r="U856" i="22" s="1"/>
  <c r="I855" i="22"/>
  <c r="U855" i="22" s="1"/>
  <c r="I851" i="22"/>
  <c r="U851" i="22" s="1"/>
  <c r="I850" i="22"/>
  <c r="U850" i="22" s="1"/>
  <c r="I849" i="22"/>
  <c r="U849" i="22" s="1"/>
  <c r="I848" i="22"/>
  <c r="U848" i="22" s="1"/>
  <c r="I847" i="22"/>
  <c r="U847" i="22" s="1"/>
  <c r="I846" i="22"/>
  <c r="U846" i="22" s="1"/>
  <c r="I845" i="22"/>
  <c r="U845" i="22" s="1"/>
  <c r="I844" i="22"/>
  <c r="U844" i="22" s="1"/>
  <c r="I843" i="22"/>
  <c r="U843" i="22" s="1"/>
  <c r="I842" i="22"/>
  <c r="U842" i="22" s="1"/>
  <c r="I841" i="22"/>
  <c r="U841" i="22" s="1"/>
  <c r="I840" i="22"/>
  <c r="U840" i="22" s="1"/>
  <c r="I839" i="22"/>
  <c r="U839" i="22" s="1"/>
  <c r="I838" i="22"/>
  <c r="U838" i="22" s="1"/>
  <c r="I837" i="22"/>
  <c r="U837" i="22" s="1"/>
  <c r="I836" i="22"/>
  <c r="U836" i="22" s="1"/>
  <c r="I835" i="22"/>
  <c r="U835" i="22" s="1"/>
  <c r="I834" i="22"/>
  <c r="U834" i="22" s="1"/>
  <c r="I833" i="22"/>
  <c r="U833" i="22" s="1"/>
  <c r="I832" i="22"/>
  <c r="U832" i="22" s="1"/>
  <c r="I831" i="22"/>
  <c r="U831" i="22" s="1"/>
  <c r="I830" i="22"/>
  <c r="U830" i="22" s="1"/>
  <c r="I829" i="22"/>
  <c r="U829" i="22" s="1"/>
  <c r="I828" i="22"/>
  <c r="U828" i="22" s="1"/>
  <c r="I827" i="22"/>
  <c r="U827" i="22" s="1"/>
  <c r="I826" i="22"/>
  <c r="U826" i="22" s="1"/>
  <c r="I825" i="22"/>
  <c r="U825" i="22" s="1"/>
  <c r="I824" i="22"/>
  <c r="U824" i="22" s="1"/>
  <c r="I823" i="22"/>
  <c r="U823" i="22" s="1"/>
  <c r="I822" i="22"/>
  <c r="U822" i="22" s="1"/>
  <c r="I821" i="22"/>
  <c r="U821" i="22" s="1"/>
  <c r="I820" i="22"/>
  <c r="U820" i="22" s="1"/>
  <c r="I819" i="22"/>
  <c r="U819" i="22" s="1"/>
  <c r="I818" i="22"/>
  <c r="U818" i="22" s="1"/>
  <c r="I817" i="22"/>
  <c r="U817" i="22" s="1"/>
  <c r="I816" i="22"/>
  <c r="U816" i="22" s="1"/>
  <c r="I815" i="22"/>
  <c r="U815" i="22" s="1"/>
  <c r="I814" i="22"/>
  <c r="U814" i="22" s="1"/>
  <c r="I813" i="22"/>
  <c r="U813" i="22" s="1"/>
  <c r="I812" i="22"/>
  <c r="U812" i="22" s="1"/>
  <c r="I811" i="22"/>
  <c r="U811" i="22" s="1"/>
  <c r="I810" i="22"/>
  <c r="U810" i="22" s="1"/>
  <c r="I809" i="22"/>
  <c r="U809" i="22" s="1"/>
  <c r="I808" i="22"/>
  <c r="U808" i="22" s="1"/>
  <c r="I807" i="22"/>
  <c r="U807" i="22" s="1"/>
  <c r="I806" i="22"/>
  <c r="U806" i="22" s="1"/>
  <c r="I805" i="22"/>
  <c r="U805" i="22" s="1"/>
  <c r="I804" i="22"/>
  <c r="U804" i="22" s="1"/>
  <c r="I803" i="22"/>
  <c r="U803" i="22" s="1"/>
  <c r="I796" i="22"/>
  <c r="U796" i="22" s="1"/>
  <c r="I795" i="22"/>
  <c r="U795" i="22" s="1"/>
  <c r="I794" i="22"/>
  <c r="U794" i="22" s="1"/>
  <c r="I793" i="22"/>
  <c r="U793" i="22" s="1"/>
  <c r="I792" i="22"/>
  <c r="U792" i="22" s="1"/>
  <c r="I788" i="22"/>
  <c r="U788" i="22" s="1"/>
  <c r="I787" i="22"/>
  <c r="U787" i="22" s="1"/>
  <c r="I786" i="22"/>
  <c r="U786" i="22" s="1"/>
  <c r="I785" i="22"/>
  <c r="U785" i="22" s="1"/>
  <c r="I781" i="22"/>
  <c r="U781" i="22" s="1"/>
  <c r="I774" i="22"/>
  <c r="U774" i="22" s="1"/>
  <c r="I773" i="22"/>
  <c r="U773" i="22" s="1"/>
  <c r="I772" i="22"/>
  <c r="U772" i="22" s="1"/>
  <c r="I771" i="22"/>
  <c r="U771" i="22" s="1"/>
  <c r="I761" i="22"/>
  <c r="U761" i="22" s="1"/>
  <c r="I760" i="22"/>
  <c r="U760" i="22" s="1"/>
  <c r="I756" i="22"/>
  <c r="U756" i="22" s="1"/>
  <c r="I755" i="22"/>
  <c r="U755" i="22" s="1"/>
  <c r="I754" i="22"/>
  <c r="U754" i="22" s="1"/>
  <c r="I753" i="22"/>
  <c r="U753" i="22" s="1"/>
  <c r="I752" i="22"/>
  <c r="U752" i="22" s="1"/>
  <c r="I751" i="22"/>
  <c r="U751" i="22" s="1"/>
  <c r="I750" i="22"/>
  <c r="U750" i="22" s="1"/>
  <c r="I749" i="22"/>
  <c r="U749" i="22" s="1"/>
  <c r="I748" i="22"/>
  <c r="U748" i="22" s="1"/>
  <c r="I747" i="22"/>
  <c r="U747" i="22" s="1"/>
  <c r="I743" i="22"/>
  <c r="U743" i="22" s="1"/>
  <c r="I742" i="22"/>
  <c r="U742" i="22" s="1"/>
  <c r="I741" i="22"/>
  <c r="U741" i="22" s="1"/>
  <c r="I740" i="22"/>
  <c r="U740" i="22" s="1"/>
  <c r="I739" i="22"/>
  <c r="U739" i="22" s="1"/>
  <c r="I732" i="22"/>
  <c r="U732" i="22" s="1"/>
  <c r="I731" i="22"/>
  <c r="U731" i="22" s="1"/>
  <c r="I730" i="22"/>
  <c r="U730" i="22" s="1"/>
  <c r="I729" i="22"/>
  <c r="U729" i="22" s="1"/>
  <c r="I725" i="22"/>
  <c r="U725" i="22" s="1"/>
  <c r="I721" i="22"/>
  <c r="U721" i="22" s="1"/>
  <c r="I720" i="22"/>
  <c r="U720" i="22" s="1"/>
  <c r="I713" i="22"/>
  <c r="U713" i="22" s="1"/>
  <c r="I712" i="22"/>
  <c r="U712" i="22" s="1"/>
  <c r="I711" i="22"/>
  <c r="U711" i="22" s="1"/>
  <c r="I710" i="22"/>
  <c r="U710" i="22" s="1"/>
  <c r="I709" i="22"/>
  <c r="U709" i="22" s="1"/>
  <c r="I708" i="22"/>
  <c r="U708" i="22" s="1"/>
  <c r="I707" i="22"/>
  <c r="U707" i="22" s="1"/>
  <c r="I706" i="22"/>
  <c r="U706" i="22" s="1"/>
  <c r="I702" i="22"/>
  <c r="U702" i="22" s="1"/>
  <c r="I701" i="22"/>
  <c r="U701" i="22" s="1"/>
  <c r="I700" i="22"/>
  <c r="U700" i="22" s="1"/>
  <c r="I699" i="22"/>
  <c r="U699" i="22" s="1"/>
  <c r="I698" i="22"/>
  <c r="U698" i="22" s="1"/>
  <c r="I697" i="22"/>
  <c r="U697" i="22" s="1"/>
  <c r="I691" i="22"/>
  <c r="U691" i="22" s="1"/>
  <c r="I690" i="22"/>
  <c r="U690" i="22" s="1"/>
  <c r="I683" i="22"/>
  <c r="U683" i="22" s="1"/>
  <c r="I682" i="22"/>
  <c r="U682" i="22" s="1"/>
  <c r="I681" i="22"/>
  <c r="U681" i="22" s="1"/>
  <c r="I680" i="22"/>
  <c r="U680" i="22" s="1"/>
  <c r="I676" i="22"/>
  <c r="U676" i="22" s="1"/>
  <c r="I675" i="22"/>
  <c r="U675" i="22" s="1"/>
  <c r="I671" i="22"/>
  <c r="U671" i="22" s="1"/>
  <c r="I670" i="22"/>
  <c r="U670" i="22" s="1"/>
  <c r="I669" i="22"/>
  <c r="U669" i="22" s="1"/>
  <c r="I662" i="22"/>
  <c r="U662" i="22" s="1"/>
  <c r="I661" i="22"/>
  <c r="U661" i="22" s="1"/>
  <c r="I660" i="22"/>
  <c r="U660" i="22" s="1"/>
  <c r="I659" i="22"/>
  <c r="U659" i="22" s="1"/>
  <c r="I658" i="22"/>
  <c r="U658" i="22" s="1"/>
  <c r="I657" i="22"/>
  <c r="U657" i="22" s="1"/>
  <c r="I653" i="22"/>
  <c r="U653" i="22" s="1"/>
  <c r="I652" i="22"/>
  <c r="U652" i="22" s="1"/>
  <c r="I651" i="22"/>
  <c r="U651" i="22" s="1"/>
  <c r="I647" i="22"/>
  <c r="U647" i="22" s="1"/>
  <c r="I646" i="22"/>
  <c r="U646" i="22" s="1"/>
  <c r="I645" i="22"/>
  <c r="U645" i="22" s="1"/>
  <c r="I635" i="22"/>
  <c r="U635" i="22" s="1"/>
  <c r="I634" i="22"/>
  <c r="U634" i="22" s="1"/>
  <c r="I633" i="22"/>
  <c r="U633" i="22" s="1"/>
  <c r="I632" i="22"/>
  <c r="U632" i="22" s="1"/>
  <c r="I631" i="22"/>
  <c r="U631" i="22" s="1"/>
  <c r="I630" i="22"/>
  <c r="U630" i="22" s="1"/>
  <c r="I629" i="22"/>
  <c r="U629" i="22" s="1"/>
  <c r="I628" i="22"/>
  <c r="U628" i="22" s="1"/>
  <c r="I627" i="22"/>
  <c r="U627" i="22" s="1"/>
  <c r="I626" i="22"/>
  <c r="U626" i="22" s="1"/>
  <c r="I622" i="22"/>
  <c r="U622" i="22" s="1"/>
  <c r="I621" i="22"/>
  <c r="U621" i="22" s="1"/>
  <c r="I620" i="22"/>
  <c r="U620" i="22" s="1"/>
  <c r="I619" i="22"/>
  <c r="U619" i="22" s="1"/>
  <c r="I612" i="22"/>
  <c r="U612" i="22" s="1"/>
  <c r="I611" i="22"/>
  <c r="U611" i="22" s="1"/>
  <c r="I610" i="22"/>
  <c r="U610" i="22" s="1"/>
  <c r="I609" i="22"/>
  <c r="U609" i="22" s="1"/>
  <c r="I608" i="22"/>
  <c r="U608" i="22" s="1"/>
  <c r="I604" i="22"/>
  <c r="U604" i="22" s="1"/>
  <c r="I600" i="22"/>
  <c r="U600" i="22" s="1"/>
  <c r="I599" i="22"/>
  <c r="U599" i="22" s="1"/>
  <c r="I598" i="22"/>
  <c r="U598" i="22" s="1"/>
  <c r="I591" i="22"/>
  <c r="U591" i="22" s="1"/>
  <c r="I590" i="22"/>
  <c r="U590" i="22" s="1"/>
  <c r="I589" i="22"/>
  <c r="U589" i="22" s="1"/>
  <c r="I585" i="22"/>
  <c r="U585" i="22" s="1"/>
  <c r="I584" i="22"/>
  <c r="U584" i="22" s="1"/>
  <c r="I583" i="22"/>
  <c r="U583" i="22" s="1"/>
  <c r="I582" i="22"/>
  <c r="U582" i="22" s="1"/>
  <c r="I581" i="22"/>
  <c r="U581" i="22" s="1"/>
  <c r="I577" i="22"/>
  <c r="U577" i="22" s="1"/>
  <c r="I576" i="22"/>
  <c r="U576" i="22" s="1"/>
  <c r="I575" i="22"/>
  <c r="U575" i="22" s="1"/>
  <c r="I568" i="22"/>
  <c r="U568" i="22" s="1"/>
  <c r="I567" i="22"/>
  <c r="U567" i="22" s="1"/>
  <c r="I566" i="22"/>
  <c r="U566" i="22" s="1"/>
  <c r="I565" i="22"/>
  <c r="U565" i="22" s="1"/>
  <c r="I564" i="22"/>
  <c r="U564" i="22" s="1"/>
  <c r="I563" i="22"/>
  <c r="U563" i="22" s="1"/>
  <c r="I559" i="22"/>
  <c r="U559" i="22" s="1"/>
  <c r="I552" i="22"/>
  <c r="U552" i="22" s="1"/>
  <c r="I551" i="22"/>
  <c r="U551" i="22" s="1"/>
  <c r="I550" i="22"/>
  <c r="U550" i="22" s="1"/>
  <c r="I549" i="22"/>
  <c r="U549" i="22" s="1"/>
  <c r="I545" i="22"/>
  <c r="U545" i="22" s="1"/>
  <c r="I544" i="22"/>
  <c r="U544" i="22" s="1"/>
  <c r="I543" i="22"/>
  <c r="U543" i="22" s="1"/>
  <c r="I539" i="22"/>
  <c r="U539" i="22" s="1"/>
  <c r="I532" i="22"/>
  <c r="U532" i="22" s="1"/>
  <c r="I531" i="22"/>
  <c r="U531" i="22" s="1"/>
  <c r="I530" i="22"/>
  <c r="U530" i="22" s="1"/>
  <c r="I526" i="22"/>
  <c r="U526" i="22" s="1"/>
  <c r="I525" i="22"/>
  <c r="U525" i="22" s="1"/>
  <c r="I518" i="22"/>
  <c r="U518" i="22" s="1"/>
  <c r="I517" i="22"/>
  <c r="U517" i="22" s="1"/>
  <c r="I516" i="22"/>
  <c r="U516" i="22" s="1"/>
  <c r="I515" i="22"/>
  <c r="U515" i="22" s="1"/>
  <c r="I514" i="22"/>
  <c r="U514" i="22" s="1"/>
  <c r="I510" i="22"/>
  <c r="U510" i="22" s="1"/>
  <c r="I509" i="22"/>
  <c r="U509" i="22" s="1"/>
  <c r="I505" i="22"/>
  <c r="U505" i="22" s="1"/>
  <c r="I504" i="22"/>
  <c r="U504" i="22" s="1"/>
  <c r="I497" i="22"/>
  <c r="U497" i="22" s="1"/>
  <c r="I496" i="22"/>
  <c r="U496" i="22" s="1"/>
  <c r="I495" i="22"/>
  <c r="U495" i="22" s="1"/>
  <c r="I494" i="22"/>
  <c r="U494" i="22" s="1"/>
  <c r="I493" i="22"/>
  <c r="U493" i="22" s="1"/>
  <c r="I489" i="22"/>
  <c r="U489" i="22" s="1"/>
  <c r="I488" i="22"/>
  <c r="U488" i="22" s="1"/>
  <c r="I481" i="22"/>
  <c r="U481" i="22" s="1"/>
  <c r="I480" i="22"/>
  <c r="U480" i="22" s="1"/>
  <c r="I479" i="22"/>
  <c r="U479" i="22" s="1"/>
  <c r="I478" i="22"/>
  <c r="U478" i="22" s="1"/>
  <c r="I474" i="22"/>
  <c r="U474" i="22" s="1"/>
  <c r="I473" i="22"/>
  <c r="U473" i="22" s="1"/>
  <c r="I472" i="22"/>
  <c r="U472" i="22" s="1"/>
  <c r="I468" i="22"/>
  <c r="U468" i="22" s="1"/>
  <c r="I467" i="22"/>
  <c r="U467" i="22" s="1"/>
  <c r="I466" i="22"/>
  <c r="U466" i="22" s="1"/>
  <c r="I459" i="22"/>
  <c r="U459" i="22" s="1"/>
  <c r="I458" i="22"/>
  <c r="U458" i="22" s="1"/>
  <c r="I457" i="22"/>
  <c r="U457" i="22" s="1"/>
  <c r="I456" i="22"/>
  <c r="U456" i="22" s="1"/>
  <c r="I455" i="22"/>
  <c r="U455" i="22" s="1"/>
  <c r="I454" i="22"/>
  <c r="U454" i="22" s="1"/>
  <c r="I450" i="22"/>
  <c r="U450" i="22" s="1"/>
  <c r="I449" i="22"/>
  <c r="U449" i="22" s="1"/>
  <c r="I448" i="22"/>
  <c r="U448" i="22" s="1"/>
  <c r="I447" i="22"/>
  <c r="U447" i="22" s="1"/>
  <c r="I443" i="22"/>
  <c r="U443" i="22" s="1"/>
  <c r="I442" i="22"/>
  <c r="U442" i="22" s="1"/>
  <c r="I441" i="22"/>
  <c r="U441" i="22" s="1"/>
  <c r="I440" i="22"/>
  <c r="U440" i="22" s="1"/>
  <c r="I439" i="22"/>
  <c r="U439" i="22" s="1"/>
  <c r="I432" i="22"/>
  <c r="U432" i="22" s="1"/>
  <c r="I431" i="22"/>
  <c r="U431" i="22" s="1"/>
  <c r="I430" i="22"/>
  <c r="U430" i="22" s="1"/>
  <c r="I429" i="22"/>
  <c r="U429" i="22" s="1"/>
  <c r="I428" i="22"/>
  <c r="U428" i="22" s="1"/>
  <c r="I424" i="22"/>
  <c r="U424" i="22" s="1"/>
  <c r="I420" i="22"/>
  <c r="U420" i="22" s="1"/>
  <c r="I419" i="22"/>
  <c r="U419" i="22" s="1"/>
  <c r="I410" i="22"/>
  <c r="U410" i="22" s="1"/>
  <c r="I409" i="22"/>
  <c r="U409" i="22" s="1"/>
  <c r="I408" i="22"/>
  <c r="U408" i="22" s="1"/>
  <c r="I407" i="22"/>
  <c r="U407" i="22" s="1"/>
  <c r="I406" i="22"/>
  <c r="U406" i="22" s="1"/>
  <c r="I405" i="22"/>
  <c r="U405" i="22" s="1"/>
  <c r="I401" i="22"/>
  <c r="U401" i="22" s="1"/>
  <c r="I400" i="22"/>
  <c r="U400" i="22" s="1"/>
  <c r="I399" i="22"/>
  <c r="U399" i="22" s="1"/>
  <c r="I398" i="22"/>
  <c r="U398" i="22" s="1"/>
  <c r="I391" i="22"/>
  <c r="U391" i="22" s="1"/>
  <c r="I390" i="22"/>
  <c r="U390" i="22" s="1"/>
  <c r="I389" i="22"/>
  <c r="U389" i="22" s="1"/>
  <c r="I388" i="22"/>
  <c r="U388" i="22" s="1"/>
  <c r="I387" i="22"/>
  <c r="U387" i="22" s="1"/>
  <c r="I386" i="22"/>
  <c r="U386" i="22" s="1"/>
  <c r="I385" i="22"/>
  <c r="U385" i="22" s="1"/>
  <c r="I384" i="22"/>
  <c r="U384" i="22" s="1"/>
  <c r="I383" i="22"/>
  <c r="U383" i="22" s="1"/>
  <c r="I382" i="22"/>
  <c r="U382" i="22" s="1"/>
  <c r="I378" i="22"/>
  <c r="U378" i="22" s="1"/>
  <c r="I377" i="22"/>
  <c r="U377" i="22" s="1"/>
  <c r="I376" i="22"/>
  <c r="U376" i="22" s="1"/>
  <c r="I372" i="22"/>
  <c r="U372" i="22" s="1"/>
  <c r="I371" i="22"/>
  <c r="U371" i="22" s="1"/>
  <c r="I370" i="22"/>
  <c r="U370" i="22" s="1"/>
  <c r="I369" i="22"/>
  <c r="U369" i="22" s="1"/>
  <c r="I368" i="22"/>
  <c r="U368" i="22" s="1"/>
  <c r="I361" i="22"/>
  <c r="U361" i="22" s="1"/>
  <c r="I360" i="22"/>
  <c r="U360" i="22" s="1"/>
  <c r="I359" i="22"/>
  <c r="U359" i="22" s="1"/>
  <c r="I358" i="22"/>
  <c r="U358" i="22" s="1"/>
  <c r="I354" i="22"/>
  <c r="U354" i="22" s="1"/>
  <c r="I353" i="22"/>
  <c r="U353" i="22" s="1"/>
  <c r="I352" i="22"/>
  <c r="U352" i="22" s="1"/>
  <c r="I347" i="22"/>
  <c r="U347" i="22" s="1"/>
  <c r="I340" i="22"/>
  <c r="U340" i="22" s="1"/>
  <c r="I339" i="22"/>
  <c r="U339" i="22" s="1"/>
  <c r="I338" i="22"/>
  <c r="U338" i="22" s="1"/>
  <c r="I337" i="22"/>
  <c r="U337" i="22" s="1"/>
  <c r="I336" i="22"/>
  <c r="U336" i="22" s="1"/>
  <c r="I332" i="22"/>
  <c r="U332" i="22" s="1"/>
  <c r="I331" i="22"/>
  <c r="U331" i="22" s="1"/>
  <c r="I330" i="22"/>
  <c r="U330" i="22" s="1"/>
  <c r="I329" i="22"/>
  <c r="U329" i="22" s="1"/>
  <c r="I325" i="22"/>
  <c r="U325" i="22" s="1"/>
  <c r="I324" i="22"/>
  <c r="U324" i="22" s="1"/>
  <c r="I323" i="22"/>
  <c r="U323" i="22" s="1"/>
  <c r="I322" i="22"/>
  <c r="U322" i="22" s="1"/>
  <c r="I315" i="22"/>
  <c r="U315" i="22" s="1"/>
  <c r="I314" i="22"/>
  <c r="U314" i="22" s="1"/>
  <c r="I313" i="22"/>
  <c r="U313" i="22" s="1"/>
  <c r="I306" i="22"/>
  <c r="U306" i="22" s="1"/>
  <c r="I305" i="22"/>
  <c r="U305" i="22" s="1"/>
  <c r="I304" i="22"/>
  <c r="U304" i="22" s="1"/>
  <c r="I300" i="22"/>
  <c r="U300" i="22" s="1"/>
  <c r="I299" i="22"/>
  <c r="U299" i="22" s="1"/>
  <c r="I298" i="22"/>
  <c r="U298" i="22" s="1"/>
  <c r="I297" i="22"/>
  <c r="U297" i="22" s="1"/>
  <c r="I293" i="22"/>
  <c r="U293" i="22" s="1"/>
  <c r="I292" i="22"/>
  <c r="U292" i="22" s="1"/>
  <c r="I291" i="22"/>
  <c r="U291" i="22" s="1"/>
  <c r="I290" i="22"/>
  <c r="U290" i="22" s="1"/>
  <c r="I289" i="22"/>
  <c r="U289" i="22" s="1"/>
  <c r="I288" i="22"/>
  <c r="U288" i="22" s="1"/>
  <c r="I281" i="22"/>
  <c r="U281" i="22" s="1"/>
  <c r="I280" i="22"/>
  <c r="U280" i="22" s="1"/>
  <c r="I279" i="22"/>
  <c r="U279" i="22" s="1"/>
  <c r="I278" i="22"/>
  <c r="U278" i="22" s="1"/>
  <c r="I277" i="22"/>
  <c r="U277" i="22" s="1"/>
  <c r="I273" i="22"/>
  <c r="U273" i="22" s="1"/>
  <c r="I272" i="22"/>
  <c r="U272" i="22" s="1"/>
  <c r="I271" i="22"/>
  <c r="U271" i="22" s="1"/>
  <c r="I270" i="22"/>
  <c r="U270" i="22" s="1"/>
  <c r="I266" i="22"/>
  <c r="U266" i="22" s="1"/>
  <c r="I265" i="22"/>
  <c r="U265" i="22" s="1"/>
  <c r="I264" i="22"/>
  <c r="U264" i="22" s="1"/>
  <c r="I257" i="22"/>
  <c r="U257" i="22" s="1"/>
  <c r="I256" i="22"/>
  <c r="U256" i="22" s="1"/>
  <c r="I255" i="22"/>
  <c r="U255" i="22" s="1"/>
  <c r="I254" i="22"/>
  <c r="U254" i="22" s="1"/>
  <c r="I250" i="22"/>
  <c r="U250" i="22" s="1"/>
  <c r="I249" i="22"/>
  <c r="U249" i="22" s="1"/>
  <c r="I245" i="22"/>
  <c r="U245" i="22" s="1"/>
  <c r="I244" i="22"/>
  <c r="U244" i="22" s="1"/>
  <c r="I243" i="22"/>
  <c r="U243" i="22" s="1"/>
  <c r="I242" i="22"/>
  <c r="U242" i="22" s="1"/>
  <c r="I235" i="22"/>
  <c r="U235" i="22" s="1"/>
  <c r="I234" i="22"/>
  <c r="U234" i="22" s="1"/>
  <c r="I233" i="22"/>
  <c r="U233" i="22" s="1"/>
  <c r="I232" i="22"/>
  <c r="U232" i="22" s="1"/>
  <c r="I231" i="22"/>
  <c r="U231" i="22" s="1"/>
  <c r="I227" i="22"/>
  <c r="U227" i="22" s="1"/>
  <c r="I223" i="22"/>
  <c r="U223" i="22" s="1"/>
  <c r="I222" i="22"/>
  <c r="U222" i="22" s="1"/>
  <c r="I221" i="22"/>
  <c r="U221" i="22" s="1"/>
  <c r="I220" i="22"/>
  <c r="U220" i="22" s="1"/>
  <c r="I213" i="22"/>
  <c r="U213" i="22" s="1"/>
  <c r="I212" i="22"/>
  <c r="U212" i="22" s="1"/>
  <c r="I211" i="22"/>
  <c r="U211" i="22" s="1"/>
  <c r="I210" i="22"/>
  <c r="U210" i="22" s="1"/>
  <c r="I209" i="22"/>
  <c r="U209" i="22" s="1"/>
  <c r="I208" i="22"/>
  <c r="U208" i="22" s="1"/>
  <c r="I207" i="22"/>
  <c r="U207" i="22" s="1"/>
  <c r="I203" i="22"/>
  <c r="U203" i="22" s="1"/>
  <c r="I202" i="22"/>
  <c r="U202" i="22" s="1"/>
  <c r="I201" i="22"/>
  <c r="U201" i="22" s="1"/>
  <c r="I200" i="22"/>
  <c r="U200" i="22" s="1"/>
  <c r="I199" i="22"/>
  <c r="U199" i="22" s="1"/>
  <c r="I198" i="22"/>
  <c r="U198" i="22" s="1"/>
  <c r="I197" i="22"/>
  <c r="U197" i="22" s="1"/>
  <c r="I196" i="22"/>
  <c r="U196" i="22" s="1"/>
  <c r="I195" i="22"/>
  <c r="U195" i="22" s="1"/>
  <c r="I191" i="22"/>
  <c r="U191" i="22" s="1"/>
  <c r="I190" i="22"/>
  <c r="U190" i="22" s="1"/>
  <c r="I189" i="22"/>
  <c r="U189" i="22" s="1"/>
  <c r="I188" i="22"/>
  <c r="U188" i="22" s="1"/>
  <c r="I187" i="22"/>
  <c r="U187" i="22" s="1"/>
  <c r="I186" i="22"/>
  <c r="U186" i="22" s="1"/>
  <c r="I185" i="22"/>
  <c r="U185" i="22" s="1"/>
  <c r="I184" i="22"/>
  <c r="U184" i="22" s="1"/>
  <c r="I183" i="22"/>
  <c r="U183" i="22" s="1"/>
  <c r="I182" i="22"/>
  <c r="U182" i="22" s="1"/>
  <c r="I181" i="22"/>
  <c r="U181" i="22" s="1"/>
  <c r="I180" i="22"/>
  <c r="U180" i="22" s="1"/>
  <c r="I179" i="22"/>
  <c r="U179" i="22" s="1"/>
  <c r="I178" i="22"/>
  <c r="U178" i="22" s="1"/>
  <c r="I169" i="22"/>
  <c r="U169" i="22" s="1"/>
  <c r="I168" i="22"/>
  <c r="U168" i="22" s="1"/>
  <c r="I167" i="22"/>
  <c r="U167" i="22" s="1"/>
  <c r="I163" i="22"/>
  <c r="U163" i="22" s="1"/>
  <c r="I162" i="22"/>
  <c r="U162" i="22" s="1"/>
  <c r="I161" i="22"/>
  <c r="U161" i="22" s="1"/>
  <c r="I160" i="22"/>
  <c r="U160" i="22" s="1"/>
  <c r="I159" i="22"/>
  <c r="U159" i="22" s="1"/>
  <c r="I158" i="22"/>
  <c r="U158" i="22" s="1"/>
  <c r="I157" i="22"/>
  <c r="U157" i="22" s="1"/>
  <c r="I156" i="22"/>
  <c r="U156" i="22" s="1"/>
  <c r="I155" i="22"/>
  <c r="U155" i="22" s="1"/>
  <c r="I154" i="22"/>
  <c r="U154" i="22" s="1"/>
  <c r="I153" i="22"/>
  <c r="U153" i="22" s="1"/>
  <c r="I149" i="22"/>
  <c r="U149" i="22" s="1"/>
  <c r="I148" i="22"/>
  <c r="U148" i="22" s="1"/>
  <c r="I147" i="22"/>
  <c r="U147" i="22" s="1"/>
  <c r="I146" i="22"/>
  <c r="U146" i="22" s="1"/>
  <c r="I139" i="22"/>
  <c r="U139" i="22" s="1"/>
  <c r="I138" i="22"/>
  <c r="U138" i="22" s="1"/>
  <c r="I137" i="22"/>
  <c r="U137" i="22" s="1"/>
  <c r="I136" i="22"/>
  <c r="U136" i="22" s="1"/>
  <c r="I132" i="22"/>
  <c r="U132" i="22" s="1"/>
  <c r="I128" i="22"/>
  <c r="U128" i="22" s="1"/>
  <c r="I121" i="22"/>
  <c r="U121" i="22" s="1"/>
  <c r="I120" i="22"/>
  <c r="U120" i="22" s="1"/>
  <c r="I119" i="22"/>
  <c r="U119" i="22" s="1"/>
  <c r="I118" i="22"/>
  <c r="U118" i="22" s="1"/>
  <c r="I117" i="22"/>
  <c r="U117" i="22" s="1"/>
  <c r="I116" i="22"/>
  <c r="U116" i="22" s="1"/>
  <c r="I111" i="22"/>
  <c r="U111" i="22" s="1"/>
  <c r="I110" i="22"/>
  <c r="U110" i="22" s="1"/>
  <c r="I109" i="22"/>
  <c r="U109" i="22" s="1"/>
  <c r="I108" i="22"/>
  <c r="U108" i="22" s="1"/>
  <c r="I101" i="22"/>
  <c r="U101" i="22" s="1"/>
  <c r="I100" i="22"/>
  <c r="U100" i="22" s="1"/>
  <c r="I99" i="22"/>
  <c r="U99" i="22" s="1"/>
  <c r="I94" i="22"/>
  <c r="U94" i="22" s="1"/>
  <c r="I93" i="22"/>
  <c r="U93" i="22" s="1"/>
  <c r="I86" i="22"/>
  <c r="U86" i="22" s="1"/>
  <c r="I85" i="22"/>
  <c r="U85" i="22" s="1"/>
  <c r="I84" i="22"/>
  <c r="U84" i="22" s="1"/>
  <c r="I80" i="22"/>
  <c r="U80" i="22" s="1"/>
  <c r="I79" i="22"/>
  <c r="U79" i="22" s="1"/>
  <c r="I72" i="22"/>
  <c r="U72" i="22" s="1"/>
  <c r="I71" i="22"/>
  <c r="U71" i="22" s="1"/>
  <c r="I70" i="22"/>
  <c r="U70" i="22" s="1"/>
  <c r="I69" i="22"/>
  <c r="U69" i="22" s="1"/>
  <c r="I68" i="22"/>
  <c r="U68" i="22" s="1"/>
  <c r="I67" i="22"/>
  <c r="U67" i="22" s="1"/>
  <c r="I63" i="22"/>
  <c r="U63" i="22" s="1"/>
  <c r="I62" i="22"/>
  <c r="U62" i="22" s="1"/>
  <c r="I61" i="22"/>
  <c r="U61" i="22" s="1"/>
  <c r="I57" i="22"/>
  <c r="U57" i="22" s="1"/>
  <c r="I56" i="22"/>
  <c r="U56" i="22" s="1"/>
  <c r="I55" i="22"/>
  <c r="U55" i="22" s="1"/>
  <c r="I54" i="22"/>
  <c r="U54" i="22" s="1"/>
  <c r="I53" i="22"/>
  <c r="U53" i="22" s="1"/>
  <c r="I46" i="22"/>
  <c r="U46" i="22" s="1"/>
  <c r="I45" i="22"/>
  <c r="U45" i="22" s="1"/>
  <c r="I44" i="22"/>
  <c r="U44" i="22" s="1"/>
  <c r="I43" i="22"/>
  <c r="U43" i="22" s="1"/>
  <c r="I42" i="22"/>
  <c r="U42" i="22" s="1"/>
  <c r="I38" i="22"/>
  <c r="U38" i="22" s="1"/>
  <c r="I34" i="22"/>
  <c r="U34" i="22" s="1"/>
  <c r="I27" i="22"/>
  <c r="U27" i="22" s="1"/>
  <c r="I26" i="22"/>
  <c r="U26" i="22" s="1"/>
  <c r="I25" i="22"/>
  <c r="U25" i="22" s="1"/>
  <c r="I24" i="22"/>
  <c r="U24" i="22" s="1"/>
  <c r="I23" i="22"/>
  <c r="U23" i="22" s="1"/>
  <c r="I22" i="22"/>
  <c r="U22" i="22" s="1"/>
  <c r="I21" i="22"/>
  <c r="U21" i="22" s="1"/>
  <c r="I20" i="22"/>
  <c r="U20" i="22" s="1"/>
  <c r="I19" i="22"/>
  <c r="U19" i="22" s="1"/>
  <c r="I15" i="22"/>
  <c r="U15" i="22" s="1"/>
  <c r="I14" i="22"/>
  <c r="U14" i="22" s="1"/>
  <c r="I13" i="22"/>
  <c r="U13" i="22" s="1"/>
  <c r="I12" i="22"/>
  <c r="U12" i="22" s="1"/>
  <c r="I11" i="22"/>
  <c r="U11" i="22" s="1"/>
  <c r="I10" i="22"/>
  <c r="U10" i="22" s="1"/>
  <c r="I6" i="22"/>
  <c r="U6" i="22" s="1"/>
  <c r="I5" i="22"/>
  <c r="U5" i="22" s="1"/>
  <c r="I4" i="22"/>
  <c r="U4" i="22" s="1"/>
  <c r="I5" i="48"/>
  <c r="I11" i="48"/>
  <c r="I6" i="48"/>
  <c r="I13" i="48"/>
  <c r="M600" i="22"/>
  <c r="M604" i="22"/>
  <c r="M443" i="22"/>
  <c r="M441" i="22"/>
  <c r="M325" i="22"/>
  <c r="Q877" i="22"/>
  <c r="Q876" i="22"/>
  <c r="Q875" i="22"/>
  <c r="Q874" i="22"/>
  <c r="Q873" i="22"/>
  <c r="Q872" i="22"/>
  <c r="Q871" i="22"/>
  <c r="Q870" i="22"/>
  <c r="Q869" i="22"/>
  <c r="Q868" i="22"/>
  <c r="Q867" i="22"/>
  <c r="Q866" i="22"/>
  <c r="Q865" i="22"/>
  <c r="Q864" i="22"/>
  <c r="Q862" i="22"/>
  <c r="Q861" i="22"/>
  <c r="Q856" i="22"/>
  <c r="Q855" i="22"/>
  <c r="Q851" i="22"/>
  <c r="Q850" i="22"/>
  <c r="Q849" i="22"/>
  <c r="Q848" i="22"/>
  <c r="Q847" i="22"/>
  <c r="Q846" i="22"/>
  <c r="Q845" i="22"/>
  <c r="Q844" i="22"/>
  <c r="Q843" i="22"/>
  <c r="Q842" i="22"/>
  <c r="Q841" i="22"/>
  <c r="Q840" i="22"/>
  <c r="Q839" i="22"/>
  <c r="Q838" i="22"/>
  <c r="Q837" i="22"/>
  <c r="Q836" i="22"/>
  <c r="Q835" i="22"/>
  <c r="Q834" i="22"/>
  <c r="Q833" i="22"/>
  <c r="Q832" i="22"/>
  <c r="Q831" i="22"/>
  <c r="Q830" i="22"/>
  <c r="Q829" i="22"/>
  <c r="Q828" i="22"/>
  <c r="Q827" i="22"/>
  <c r="Q826" i="22"/>
  <c r="Q825" i="22"/>
  <c r="Q824" i="22"/>
  <c r="Q823" i="22"/>
  <c r="Q822" i="22"/>
  <c r="Q821" i="22"/>
  <c r="Q820" i="22"/>
  <c r="Q819" i="22"/>
  <c r="Q818" i="22"/>
  <c r="Q817" i="22"/>
  <c r="Q816" i="22"/>
  <c r="Q815" i="22"/>
  <c r="Q814" i="22"/>
  <c r="Q813" i="22"/>
  <c r="Q812" i="22"/>
  <c r="Q811" i="22"/>
  <c r="Q810" i="22"/>
  <c r="Q809" i="22"/>
  <c r="Q807" i="22"/>
  <c r="Q806" i="22"/>
  <c r="Q805" i="22"/>
  <c r="Q804" i="22"/>
  <c r="Q803" i="22"/>
  <c r="Q796" i="22"/>
  <c r="Q795" i="22"/>
  <c r="Q794" i="22"/>
  <c r="Q793" i="22"/>
  <c r="Q792" i="22"/>
  <c r="Q788" i="22"/>
  <c r="Q787" i="22"/>
  <c r="Q786" i="22"/>
  <c r="Q785" i="22"/>
  <c r="P782" i="22"/>
  <c r="Q774" i="22"/>
  <c r="Q773" i="22"/>
  <c r="Q772" i="22"/>
  <c r="Q761" i="22"/>
  <c r="Q756" i="22"/>
  <c r="Q755" i="22"/>
  <c r="Q754" i="22"/>
  <c r="Q753" i="22"/>
  <c r="Q752" i="22"/>
  <c r="Q751" i="22"/>
  <c r="Q750" i="22"/>
  <c r="Q749" i="22"/>
  <c r="Q748" i="22"/>
  <c r="Q743" i="22"/>
  <c r="Q742" i="22"/>
  <c r="Q741" i="22"/>
  <c r="Q740" i="22"/>
  <c r="Q739" i="22"/>
  <c r="Q732" i="22"/>
  <c r="Q731" i="22"/>
  <c r="Q729" i="22"/>
  <c r="P726" i="22"/>
  <c r="Q721" i="22"/>
  <c r="Q713" i="22"/>
  <c r="Q712" i="22"/>
  <c r="Q711" i="22"/>
  <c r="Q710" i="22"/>
  <c r="Q709" i="22"/>
  <c r="Q708" i="22"/>
  <c r="Q707" i="22"/>
  <c r="Q702" i="22"/>
  <c r="Q701" i="22"/>
  <c r="Q700" i="22"/>
  <c r="Q699" i="22"/>
  <c r="Q698" i="22"/>
  <c r="Q697" i="22"/>
  <c r="Q691" i="22"/>
  <c r="Q683" i="22"/>
  <c r="Q682" i="22"/>
  <c r="Q681" i="22"/>
  <c r="Q676" i="22"/>
  <c r="Q671" i="22"/>
  <c r="Q670" i="22"/>
  <c r="Q669" i="22"/>
  <c r="Q662" i="22"/>
  <c r="Q661" i="22"/>
  <c r="Q660" i="22"/>
  <c r="Q659" i="22"/>
  <c r="Q658" i="22"/>
  <c r="Q657" i="22"/>
  <c r="Q653" i="22"/>
  <c r="Q652" i="22"/>
  <c r="Q651" i="22"/>
  <c r="Q647" i="22"/>
  <c r="Q646" i="22"/>
  <c r="Q645" i="22"/>
  <c r="Q635" i="22"/>
  <c r="Q634" i="22"/>
  <c r="Q633" i="22"/>
  <c r="Q632" i="22"/>
  <c r="Q631" i="22"/>
  <c r="Q629" i="22"/>
  <c r="Q628" i="22"/>
  <c r="Q627" i="22"/>
  <c r="Q626" i="22"/>
  <c r="Q622" i="22"/>
  <c r="Q621" i="22"/>
  <c r="Q620" i="22"/>
  <c r="Q619" i="22"/>
  <c r="Q612" i="22"/>
  <c r="Q611" i="22"/>
  <c r="Q610" i="22"/>
  <c r="Q609" i="22"/>
  <c r="P605" i="22"/>
  <c r="Q599" i="22"/>
  <c r="Q591" i="22"/>
  <c r="Q590" i="22"/>
  <c r="Q589" i="22"/>
  <c r="Q585" i="22"/>
  <c r="Q584" i="22"/>
  <c r="Q583" i="22"/>
  <c r="Q582" i="22"/>
  <c r="Q577" i="22"/>
  <c r="Q576" i="22"/>
  <c r="Q575" i="22"/>
  <c r="Q568" i="22"/>
  <c r="Q567" i="22"/>
  <c r="Q566" i="22"/>
  <c r="Q565" i="22"/>
  <c r="Q564" i="22"/>
  <c r="Q563" i="22"/>
  <c r="P560" i="22"/>
  <c r="Q552" i="22"/>
  <c r="Q551" i="22"/>
  <c r="Q550" i="22"/>
  <c r="Q549" i="22"/>
  <c r="Q545" i="22"/>
  <c r="Q544" i="22"/>
  <c r="Q543" i="22"/>
  <c r="P540" i="22"/>
  <c r="Q532" i="22"/>
  <c r="Q531" i="22"/>
  <c r="Q530" i="22"/>
  <c r="Q526" i="22"/>
  <c r="Q525" i="22"/>
  <c r="Q518" i="22"/>
  <c r="Q517" i="22"/>
  <c r="Q516" i="22"/>
  <c r="Q515" i="22"/>
  <c r="Q510" i="22"/>
  <c r="Q505" i="22"/>
  <c r="Q497" i="22"/>
  <c r="Q496" i="22"/>
  <c r="Q495" i="22"/>
  <c r="Q494" i="22"/>
  <c r="Q493" i="22"/>
  <c r="Q489" i="22"/>
  <c r="Q488" i="22"/>
  <c r="Q481" i="22"/>
  <c r="Q480" i="22"/>
  <c r="Q479" i="22"/>
  <c r="Q478" i="22"/>
  <c r="Q474" i="22"/>
  <c r="Q473" i="22"/>
  <c r="Q472" i="22"/>
  <c r="Q468" i="22"/>
  <c r="Q467" i="22"/>
  <c r="Q466" i="22"/>
  <c r="Q459" i="22"/>
  <c r="Q458" i="22"/>
  <c r="Q457" i="22"/>
  <c r="Q456" i="22"/>
  <c r="Q455" i="22"/>
  <c r="Q454" i="22"/>
  <c r="Q450" i="22"/>
  <c r="Q449" i="22"/>
  <c r="Q448" i="22"/>
  <c r="Q447" i="22"/>
  <c r="Q443" i="22"/>
  <c r="Q442" i="22"/>
  <c r="Q440" i="22"/>
  <c r="Q432" i="22"/>
  <c r="Q431" i="22"/>
  <c r="Q430" i="22"/>
  <c r="Q429" i="22"/>
  <c r="Q428" i="22"/>
  <c r="P425" i="22"/>
  <c r="Q420" i="22"/>
  <c r="Q410" i="22"/>
  <c r="Q409" i="22"/>
  <c r="Q408" i="22"/>
  <c r="Q407" i="22"/>
  <c r="Q406" i="22"/>
  <c r="Q400" i="22"/>
  <c r="Q399" i="22"/>
  <c r="Q398" i="22"/>
  <c r="Q391" i="22"/>
  <c r="Q390" i="22"/>
  <c r="Q389" i="22"/>
  <c r="Q388" i="22"/>
  <c r="Q387" i="22"/>
  <c r="Q386" i="22"/>
  <c r="Q385" i="22"/>
  <c r="Q384" i="22"/>
  <c r="Q383" i="22"/>
  <c r="Q378" i="22"/>
  <c r="Q377" i="22"/>
  <c r="Q376" i="22"/>
  <c r="Q372" i="22"/>
  <c r="Q371" i="22"/>
  <c r="Q370" i="22"/>
  <c r="Q369" i="22"/>
  <c r="Q361" i="22"/>
  <c r="Q360" i="22"/>
  <c r="Q359" i="22"/>
  <c r="Q354" i="22"/>
  <c r="Q353" i="22"/>
  <c r="Q352" i="22"/>
  <c r="P348" i="22"/>
  <c r="Q340" i="22"/>
  <c r="Q339" i="22"/>
  <c r="Q338" i="22"/>
  <c r="Q337" i="22"/>
  <c r="Q336" i="22"/>
  <c r="Q332" i="22"/>
  <c r="Q324" i="22"/>
  <c r="Q323" i="22"/>
  <c r="Q322" i="22"/>
  <c r="Q315" i="22"/>
  <c r="Q314" i="22"/>
  <c r="Q306" i="22"/>
  <c r="Q305" i="22"/>
  <c r="Q300" i="22"/>
  <c r="Q299" i="22"/>
  <c r="Q298" i="22"/>
  <c r="Q297" i="22"/>
  <c r="Q293" i="22"/>
  <c r="Q292" i="22"/>
  <c r="Q291" i="22"/>
  <c r="Q290" i="22"/>
  <c r="Q289" i="22"/>
  <c r="Q288" i="22"/>
  <c r="Q281" i="22"/>
  <c r="Q280" i="22"/>
  <c r="Q279" i="22"/>
  <c r="Q278" i="22"/>
  <c r="Q277" i="22"/>
  <c r="Q272" i="22"/>
  <c r="Q271" i="22"/>
  <c r="Q266" i="22"/>
  <c r="Q265" i="22"/>
  <c r="Q264" i="22"/>
  <c r="Q257" i="22"/>
  <c r="Q256" i="22"/>
  <c r="Q255" i="22"/>
  <c r="Q254" i="22"/>
  <c r="Q250" i="22"/>
  <c r="Q245" i="22"/>
  <c r="Q244" i="22"/>
  <c r="Q243" i="22"/>
  <c r="Q242" i="22"/>
  <c r="Q235" i="22"/>
  <c r="Q234" i="22"/>
  <c r="Q233" i="22"/>
  <c r="Q232" i="22"/>
  <c r="P228" i="22"/>
  <c r="Q223" i="22"/>
  <c r="Q222" i="22"/>
  <c r="Q221" i="22"/>
  <c r="Q220" i="22"/>
  <c r="Q213" i="22"/>
  <c r="Q212" i="22"/>
  <c r="Q211" i="22"/>
  <c r="Q210" i="22"/>
  <c r="Q209" i="22"/>
  <c r="Q203" i="22"/>
  <c r="Q202" i="22"/>
  <c r="Q201" i="22"/>
  <c r="Q200" i="22"/>
  <c r="Q199" i="22"/>
  <c r="Q198" i="22"/>
  <c r="Q197" i="22"/>
  <c r="Q196" i="22"/>
  <c r="Q195" i="22"/>
  <c r="Q191" i="22"/>
  <c r="Q190" i="22"/>
  <c r="Q189" i="22"/>
  <c r="Q188" i="22"/>
  <c r="Q187" i="22"/>
  <c r="Q186" i="22"/>
  <c r="Q185" i="22"/>
  <c r="Q184" i="22"/>
  <c r="Q183" i="22"/>
  <c r="Q182" i="22"/>
  <c r="Q181" i="22"/>
  <c r="Q180" i="22"/>
  <c r="Q179" i="22"/>
  <c r="Q178" i="22"/>
  <c r="Q169" i="22"/>
  <c r="Q168" i="22"/>
  <c r="Q167" i="22"/>
  <c r="Q163" i="22"/>
  <c r="Q162" i="22"/>
  <c r="Q161" i="22"/>
  <c r="Q160" i="22"/>
  <c r="Q159" i="22"/>
  <c r="Q158" i="22"/>
  <c r="Q157" i="22"/>
  <c r="Q156" i="22"/>
  <c r="Q153" i="22"/>
  <c r="Q149" i="22"/>
  <c r="Q148" i="22"/>
  <c r="Q147" i="22"/>
  <c r="Q146" i="22"/>
  <c r="Q139" i="22"/>
  <c r="Q138" i="22"/>
  <c r="Q137" i="22"/>
  <c r="Q136" i="22"/>
  <c r="P133" i="22"/>
  <c r="P129" i="22"/>
  <c r="Q121" i="22"/>
  <c r="Q120" i="22"/>
  <c r="Q119" i="22"/>
  <c r="Q118" i="22"/>
  <c r="Q117" i="22"/>
  <c r="Q116" i="22"/>
  <c r="Q111" i="22"/>
  <c r="Q110" i="22"/>
  <c r="Q109" i="22"/>
  <c r="Q108" i="22"/>
  <c r="Q101" i="22"/>
  <c r="Q100" i="22"/>
  <c r="Q94" i="22"/>
  <c r="Q86" i="22"/>
  <c r="Q85" i="22"/>
  <c r="Q84" i="22"/>
  <c r="Q80" i="22"/>
  <c r="Q72" i="22"/>
  <c r="Q71" i="22"/>
  <c r="Q70" i="22"/>
  <c r="Q69" i="22"/>
  <c r="Q68" i="22"/>
  <c r="Q67" i="22"/>
  <c r="Q63" i="22"/>
  <c r="Q62" i="22"/>
  <c r="Q57" i="22"/>
  <c r="Q56" i="22"/>
  <c r="Q55" i="22"/>
  <c r="Q54" i="22"/>
  <c r="Q46" i="22"/>
  <c r="Q45" i="22"/>
  <c r="Q44" i="22"/>
  <c r="Q43" i="22"/>
  <c r="Q42" i="22"/>
  <c r="P39" i="22"/>
  <c r="P35" i="22"/>
  <c r="Q27" i="22"/>
  <c r="Q26" i="22"/>
  <c r="Q25" i="22"/>
  <c r="Q24" i="22"/>
  <c r="Q23" i="22"/>
  <c r="Q22" i="22"/>
  <c r="Q21" i="22"/>
  <c r="Q20" i="22"/>
  <c r="Q19" i="22"/>
  <c r="Q15" i="22"/>
  <c r="Q14" i="22"/>
  <c r="Q13" i="22"/>
  <c r="Q12" i="22"/>
  <c r="Q11" i="22"/>
  <c r="Q10" i="22"/>
  <c r="Q6" i="22"/>
  <c r="Q5" i="22"/>
  <c r="Q4" i="22"/>
  <c r="F6" i="55"/>
  <c r="F7" i="55"/>
  <c r="F8" i="55"/>
  <c r="F9" i="55"/>
  <c r="F10" i="55"/>
  <c r="F11" i="55"/>
  <c r="F12" i="55"/>
  <c r="F13" i="55"/>
  <c r="F14" i="55"/>
  <c r="F15" i="55"/>
  <c r="F16" i="55"/>
  <c r="F17" i="55"/>
  <c r="F18" i="55"/>
  <c r="F19" i="55"/>
  <c r="F20" i="55"/>
  <c r="F21" i="55"/>
  <c r="F22" i="55"/>
  <c r="F23" i="55"/>
  <c r="F24" i="55"/>
  <c r="F25" i="55"/>
  <c r="F26" i="55"/>
  <c r="F27" i="55"/>
  <c r="F28" i="55"/>
  <c r="F29" i="55"/>
  <c r="F30" i="55"/>
  <c r="F31" i="55"/>
  <c r="F32" i="55"/>
  <c r="F33" i="55"/>
  <c r="F34" i="55"/>
  <c r="F35" i="55"/>
  <c r="F36" i="55"/>
  <c r="F37" i="55"/>
  <c r="F38" i="55"/>
  <c r="F39" i="55"/>
  <c r="F40" i="55"/>
  <c r="F41" i="55"/>
  <c r="F42" i="55"/>
  <c r="F43" i="55"/>
  <c r="F44" i="55"/>
  <c r="F45" i="55"/>
  <c r="F46" i="55"/>
  <c r="F47" i="55"/>
  <c r="F48" i="55"/>
  <c r="F49" i="55"/>
  <c r="F50" i="55"/>
  <c r="F51" i="55"/>
  <c r="F52" i="55"/>
  <c r="F53" i="55"/>
  <c r="F54" i="55"/>
  <c r="F55" i="55"/>
  <c r="F56" i="55"/>
  <c r="F57" i="55"/>
  <c r="F58" i="55"/>
  <c r="F59" i="55"/>
  <c r="F60" i="55"/>
  <c r="F61" i="55"/>
  <c r="F62" i="55"/>
  <c r="F63" i="55"/>
  <c r="F64" i="55"/>
  <c r="F65" i="55"/>
  <c r="F66" i="55"/>
  <c r="F67" i="55"/>
  <c r="F68" i="55"/>
  <c r="F69" i="55"/>
  <c r="F70" i="55"/>
  <c r="F71" i="55"/>
  <c r="F72" i="55"/>
  <c r="F73" i="55"/>
  <c r="F74" i="55"/>
  <c r="F75" i="55"/>
  <c r="F76" i="55"/>
  <c r="F77" i="55"/>
  <c r="F78" i="55"/>
  <c r="F79" i="55"/>
  <c r="F80" i="55"/>
  <c r="F81" i="55"/>
  <c r="F82" i="55"/>
  <c r="F83" i="55"/>
  <c r="F84" i="55"/>
  <c r="F85" i="55"/>
  <c r="F86" i="55"/>
  <c r="F87" i="55"/>
  <c r="F88" i="55"/>
  <c r="F5" i="55"/>
  <c r="O415" i="22" l="1"/>
  <c r="O766" i="22"/>
  <c r="O641" i="22"/>
  <c r="O174" i="22"/>
  <c r="Q325" i="22"/>
  <c r="Q326" i="22" s="1"/>
  <c r="Q441" i="22"/>
  <c r="Q600" i="22"/>
  <c r="Q47" i="22"/>
  <c r="P95" i="22"/>
  <c r="Q170" i="22"/>
  <c r="Q654" i="22"/>
  <c r="Q703" i="22"/>
  <c r="P762" i="22"/>
  <c r="Q7" i="22"/>
  <c r="Q475" i="22"/>
  <c r="P511" i="22"/>
  <c r="P677" i="22"/>
  <c r="Q282" i="22"/>
  <c r="Q553" i="22"/>
  <c r="Q857" i="22"/>
  <c r="P64" i="22"/>
  <c r="P102" i="22"/>
  <c r="P214" i="22"/>
  <c r="P236" i="22"/>
  <c r="P316" i="22"/>
  <c r="P318" i="22" s="1"/>
  <c r="P362" i="22"/>
  <c r="P392" i="22"/>
  <c r="P506" i="22"/>
  <c r="P519" i="22"/>
  <c r="P586" i="22"/>
  <c r="P601" i="22"/>
  <c r="P613" i="22"/>
  <c r="P684" i="22"/>
  <c r="P692" i="22"/>
  <c r="P714" i="22"/>
  <c r="P722" i="22"/>
  <c r="P775" i="22"/>
  <c r="P777" i="22" s="1"/>
  <c r="Q16" i="22"/>
  <c r="Q246" i="22"/>
  <c r="P251" i="22"/>
  <c r="P307" i="22"/>
  <c r="Q355" i="22"/>
  <c r="Q379" i="22"/>
  <c r="Q451" i="22"/>
  <c r="Q460" i="22"/>
  <c r="Q482" i="22"/>
  <c r="Q578" i="22"/>
  <c r="Q592" i="22"/>
  <c r="Q663" i="22"/>
  <c r="Q789" i="22"/>
  <c r="Q797" i="22"/>
  <c r="Q28" i="22"/>
  <c r="Q73" i="22"/>
  <c r="Q87" i="22"/>
  <c r="Q112" i="22"/>
  <c r="Q122" i="22"/>
  <c r="Q140" i="22"/>
  <c r="Q150" i="22"/>
  <c r="Q224" i="22"/>
  <c r="Q258" i="22"/>
  <c r="Q267" i="22"/>
  <c r="Q294" i="22"/>
  <c r="Q341" i="22"/>
  <c r="Q433" i="22"/>
  <c r="Q469" i="22"/>
  <c r="Q498" i="22"/>
  <c r="Q533" i="22"/>
  <c r="Q569" i="22"/>
  <c r="Q672" i="22"/>
  <c r="Q744" i="22"/>
  <c r="P373" i="22"/>
  <c r="P421" i="22"/>
  <c r="P757" i="22"/>
  <c r="Q204" i="22"/>
  <c r="Q546" i="22"/>
  <c r="Q648" i="22"/>
  <c r="P444" i="22"/>
  <c r="P81" i="22"/>
  <c r="Q192" i="22"/>
  <c r="Q301" i="22"/>
  <c r="Q490" i="22"/>
  <c r="Q527" i="22"/>
  <c r="Q623" i="22"/>
  <c r="P122" i="22"/>
  <c r="P204" i="22"/>
  <c r="P301" i="22"/>
  <c r="P326" i="22"/>
  <c r="P355" i="22"/>
  <c r="P433" i="22"/>
  <c r="P469" i="22"/>
  <c r="P498" i="22"/>
  <c r="P553" i="22"/>
  <c r="P578" i="22"/>
  <c r="P623" i="22"/>
  <c r="P797" i="22"/>
  <c r="P28" i="22"/>
  <c r="P58" i="22"/>
  <c r="P87" i="22"/>
  <c r="P112" i="22"/>
  <c r="P170" i="22"/>
  <c r="P192" i="22"/>
  <c r="P246" i="22"/>
  <c r="P282" i="22"/>
  <c r="P294" i="22"/>
  <c r="P379" i="22"/>
  <c r="P460" i="22"/>
  <c r="P490" i="22"/>
  <c r="P500" i="22" s="1"/>
  <c r="P533" i="22"/>
  <c r="P546" i="22"/>
  <c r="P663" i="22"/>
  <c r="P672" i="22"/>
  <c r="P789" i="22"/>
  <c r="P878" i="22"/>
  <c r="P16" i="22"/>
  <c r="P47" i="22"/>
  <c r="P49" i="22" s="1"/>
  <c r="P164" i="22"/>
  <c r="P274" i="22"/>
  <c r="P341" i="22"/>
  <c r="P411" i="22"/>
  <c r="P451" i="22"/>
  <c r="P482" i="22"/>
  <c r="P527" i="22"/>
  <c r="P592" i="22"/>
  <c r="P654" i="22"/>
  <c r="P703" i="22"/>
  <c r="P857" i="22"/>
  <c r="P7" i="22"/>
  <c r="P73" i="22"/>
  <c r="P140" i="22"/>
  <c r="P142" i="22" s="1"/>
  <c r="P150" i="22"/>
  <c r="P224" i="22"/>
  <c r="P258" i="22"/>
  <c r="P267" i="22"/>
  <c r="P333" i="22"/>
  <c r="P402" i="22"/>
  <c r="P413" i="22" s="1"/>
  <c r="P475" i="22"/>
  <c r="P569" i="22"/>
  <c r="P571" i="22" s="1"/>
  <c r="P636" i="22"/>
  <c r="P639" i="22" s="1"/>
  <c r="P648" i="22"/>
  <c r="P733" i="22"/>
  <c r="P744" i="22"/>
  <c r="P852" i="22"/>
  <c r="Q304" i="22"/>
  <c r="Q307" i="22" s="1"/>
  <c r="Q38" i="22"/>
  <c r="Q39" i="22" s="1"/>
  <c r="Q79" i="22"/>
  <c r="Q81" i="22" s="1"/>
  <c r="Q128" i="22"/>
  <c r="Q129" i="22" s="1"/>
  <c r="Q249" i="22"/>
  <c r="Q251" i="22" s="1"/>
  <c r="Q61" i="22"/>
  <c r="Q64" i="22" s="1"/>
  <c r="Q99" i="22"/>
  <c r="Q102" i="22" s="1"/>
  <c r="Q93" i="22"/>
  <c r="Q95" i="22" s="1"/>
  <c r="Q132" i="22"/>
  <c r="Q133" i="22" s="1"/>
  <c r="Q424" i="22"/>
  <c r="Q425" i="22" s="1"/>
  <c r="Q509" i="22"/>
  <c r="Q511" i="22" s="1"/>
  <c r="Q539" i="22"/>
  <c r="Q540" i="22" s="1"/>
  <c r="Q559" i="22"/>
  <c r="Q560" i="22" s="1"/>
  <c r="Q675" i="22"/>
  <c r="Q677" i="22" s="1"/>
  <c r="Q725" i="22"/>
  <c r="Q726" i="22" s="1"/>
  <c r="Q34" i="22"/>
  <c r="Q35" i="22" s="1"/>
  <c r="Q207" i="22"/>
  <c r="Q358" i="22"/>
  <c r="Q362" i="22" s="1"/>
  <c r="Q313" i="22"/>
  <c r="Q316" i="22" s="1"/>
  <c r="Q318" i="22" s="1"/>
  <c r="Q347" i="22"/>
  <c r="Q348" i="22" s="1"/>
  <c r="Q382" i="22"/>
  <c r="Q392" i="22" s="1"/>
  <c r="Q439" i="22"/>
  <c r="Q504" i="22"/>
  <c r="Q506" i="22" s="1"/>
  <c r="Q514" i="22"/>
  <c r="Q519" i="22" s="1"/>
  <c r="Q581" i="22"/>
  <c r="Q586" i="22" s="1"/>
  <c r="Q598" i="22"/>
  <c r="Q608" i="22"/>
  <c r="Q613" i="22" s="1"/>
  <c r="Q680" i="22"/>
  <c r="Q684" i="22" s="1"/>
  <c r="Q690" i="22"/>
  <c r="Q692" i="22" s="1"/>
  <c r="Q706" i="22"/>
  <c r="Q714" i="22" s="1"/>
  <c r="Q720" i="22"/>
  <c r="Q722" i="22" s="1"/>
  <c r="Q747" i="22"/>
  <c r="Q757" i="22" s="1"/>
  <c r="Q771" i="22"/>
  <c r="Q775" i="22" s="1"/>
  <c r="Q777" i="22" s="1"/>
  <c r="Q781" i="22"/>
  <c r="Q782" i="22" s="1"/>
  <c r="Q231" i="22"/>
  <c r="Q236" i="22" s="1"/>
  <c r="Q368" i="22"/>
  <c r="Q373" i="22" s="1"/>
  <c r="Q419" i="22"/>
  <c r="Q421" i="22" s="1"/>
  <c r="Q227" i="22"/>
  <c r="Q228" i="22" s="1"/>
  <c r="Q604" i="22"/>
  <c r="Q605" i="22" s="1"/>
  <c r="R877" i="22"/>
  <c r="R876" i="22"/>
  <c r="R875" i="22"/>
  <c r="R874" i="22"/>
  <c r="R873" i="22"/>
  <c r="R872" i="22"/>
  <c r="R871" i="22"/>
  <c r="R870" i="22"/>
  <c r="R869" i="22"/>
  <c r="R868" i="22"/>
  <c r="R867" i="22"/>
  <c r="R866" i="22"/>
  <c r="R865" i="22"/>
  <c r="R864" i="22"/>
  <c r="R862" i="22"/>
  <c r="R861" i="22"/>
  <c r="R856" i="22"/>
  <c r="R855" i="22"/>
  <c r="R851" i="22"/>
  <c r="R850" i="22"/>
  <c r="R849" i="22"/>
  <c r="R848" i="22"/>
  <c r="R847" i="22"/>
  <c r="R846" i="22"/>
  <c r="R845" i="22"/>
  <c r="R844" i="22"/>
  <c r="R843" i="22"/>
  <c r="R842" i="22"/>
  <c r="R841" i="22"/>
  <c r="R840" i="22"/>
  <c r="R839" i="22"/>
  <c r="R838" i="22"/>
  <c r="R837" i="22"/>
  <c r="R836" i="22"/>
  <c r="R835" i="22"/>
  <c r="R834" i="22"/>
  <c r="R833" i="22"/>
  <c r="R832" i="22"/>
  <c r="R831" i="22"/>
  <c r="R830" i="22"/>
  <c r="R829" i="22"/>
  <c r="R828" i="22"/>
  <c r="R827" i="22"/>
  <c r="R826" i="22"/>
  <c r="R825" i="22"/>
  <c r="R824" i="22"/>
  <c r="R823" i="22"/>
  <c r="R822" i="22"/>
  <c r="R821" i="22"/>
  <c r="R820" i="22"/>
  <c r="R819" i="22"/>
  <c r="R818" i="22"/>
  <c r="R817" i="22"/>
  <c r="R816" i="22"/>
  <c r="R815" i="22"/>
  <c r="R814" i="22"/>
  <c r="R813" i="22"/>
  <c r="R812" i="22"/>
  <c r="R811" i="22"/>
  <c r="R810" i="22"/>
  <c r="R809" i="22"/>
  <c r="R807" i="22"/>
  <c r="R806" i="22"/>
  <c r="R805" i="22"/>
  <c r="R804" i="22"/>
  <c r="R803" i="22"/>
  <c r="R796" i="22"/>
  <c r="R795" i="22"/>
  <c r="R794" i="22"/>
  <c r="R793" i="22"/>
  <c r="R792" i="22"/>
  <c r="R788" i="22"/>
  <c r="R787" i="22"/>
  <c r="R786" i="22"/>
  <c r="R785" i="22"/>
  <c r="R781" i="22"/>
  <c r="R782" i="22" s="1"/>
  <c r="R774" i="22"/>
  <c r="R773" i="22"/>
  <c r="R772" i="22"/>
  <c r="R771" i="22"/>
  <c r="R761" i="22"/>
  <c r="R756" i="22"/>
  <c r="R755" i="22"/>
  <c r="R754" i="22"/>
  <c r="R753" i="22"/>
  <c r="R752" i="22"/>
  <c r="R751" i="22"/>
  <c r="R750" i="22"/>
  <c r="R749" i="22"/>
  <c r="R748" i="22"/>
  <c r="R747" i="22"/>
  <c r="R743" i="22"/>
  <c r="R742" i="22"/>
  <c r="R741" i="22"/>
  <c r="R740" i="22"/>
  <c r="R739" i="22"/>
  <c r="R732" i="22"/>
  <c r="R731" i="22"/>
  <c r="R729" i="22"/>
  <c r="R725" i="22"/>
  <c r="R726" i="22" s="1"/>
  <c r="R721" i="22"/>
  <c r="R720" i="22"/>
  <c r="R713" i="22"/>
  <c r="R712" i="22"/>
  <c r="R711" i="22"/>
  <c r="R710" i="22"/>
  <c r="R709" i="22"/>
  <c r="R708" i="22"/>
  <c r="R707" i="22"/>
  <c r="R706" i="22"/>
  <c r="R702" i="22"/>
  <c r="R701" i="22"/>
  <c r="R700" i="22"/>
  <c r="R699" i="22"/>
  <c r="R698" i="22"/>
  <c r="R697" i="22"/>
  <c r="R691" i="22"/>
  <c r="R690" i="22"/>
  <c r="R683" i="22"/>
  <c r="R682" i="22"/>
  <c r="R681" i="22"/>
  <c r="R680" i="22"/>
  <c r="R676" i="22"/>
  <c r="R675" i="22"/>
  <c r="R671" i="22"/>
  <c r="R670" i="22"/>
  <c r="R669" i="22"/>
  <c r="R662" i="22"/>
  <c r="R661" i="22"/>
  <c r="R660" i="22"/>
  <c r="R659" i="22"/>
  <c r="R658" i="22"/>
  <c r="R657" i="22"/>
  <c r="R653" i="22"/>
  <c r="R652" i="22"/>
  <c r="R651" i="22"/>
  <c r="R647" i="22"/>
  <c r="R646" i="22"/>
  <c r="R645" i="22"/>
  <c r="R635" i="22"/>
  <c r="R634" i="22"/>
  <c r="R633" i="22"/>
  <c r="R632" i="22"/>
  <c r="R631" i="22"/>
  <c r="R629" i="22"/>
  <c r="R628" i="22"/>
  <c r="R627" i="22"/>
  <c r="R626" i="22"/>
  <c r="R622" i="22"/>
  <c r="R621" i="22"/>
  <c r="R620" i="22"/>
  <c r="R619" i="22"/>
  <c r="R612" i="22"/>
  <c r="R611" i="22"/>
  <c r="R610" i="22"/>
  <c r="R609" i="22"/>
  <c r="R608" i="22"/>
  <c r="R604" i="22"/>
  <c r="R605" i="22" s="1"/>
  <c r="R600" i="22"/>
  <c r="R599" i="22"/>
  <c r="R598" i="22"/>
  <c r="R591" i="22"/>
  <c r="R590" i="22"/>
  <c r="R589" i="22"/>
  <c r="R585" i="22"/>
  <c r="R584" i="22"/>
  <c r="R583" i="22"/>
  <c r="R582" i="22"/>
  <c r="R581" i="22"/>
  <c r="R577" i="22"/>
  <c r="R576" i="22"/>
  <c r="R575" i="22"/>
  <c r="R568" i="22"/>
  <c r="R567" i="22"/>
  <c r="R566" i="22"/>
  <c r="R565" i="22"/>
  <c r="R564" i="22"/>
  <c r="R563" i="22"/>
  <c r="R559" i="22"/>
  <c r="R560" i="22" s="1"/>
  <c r="R552" i="22"/>
  <c r="R551" i="22"/>
  <c r="R550" i="22"/>
  <c r="R549" i="22"/>
  <c r="R545" i="22"/>
  <c r="R544" i="22"/>
  <c r="R543" i="22"/>
  <c r="R539" i="22"/>
  <c r="R540" i="22" s="1"/>
  <c r="R532" i="22"/>
  <c r="R531" i="22"/>
  <c r="R530" i="22"/>
  <c r="R526" i="22"/>
  <c r="R525" i="22"/>
  <c r="R518" i="22"/>
  <c r="R517" i="22"/>
  <c r="R516" i="22"/>
  <c r="R515" i="22"/>
  <c r="R514" i="22"/>
  <c r="R510" i="22"/>
  <c r="R509" i="22"/>
  <c r="R505" i="22"/>
  <c r="R504" i="22"/>
  <c r="R497" i="22"/>
  <c r="R496" i="22"/>
  <c r="R495" i="22"/>
  <c r="R494" i="22"/>
  <c r="R493" i="22"/>
  <c r="R489" i="22"/>
  <c r="R488" i="22"/>
  <c r="R481" i="22"/>
  <c r="R480" i="22"/>
  <c r="R479" i="22"/>
  <c r="R478" i="22"/>
  <c r="R474" i="22"/>
  <c r="R473" i="22"/>
  <c r="R472" i="22"/>
  <c r="R468" i="22"/>
  <c r="R467" i="22"/>
  <c r="R466" i="22"/>
  <c r="R459" i="22"/>
  <c r="R458" i="22"/>
  <c r="R457" i="22"/>
  <c r="R456" i="22"/>
  <c r="R455" i="22"/>
  <c r="R454" i="22"/>
  <c r="R450" i="22"/>
  <c r="R449" i="22"/>
  <c r="R448" i="22"/>
  <c r="R447" i="22"/>
  <c r="R442" i="22"/>
  <c r="R441" i="22"/>
  <c r="R440" i="22"/>
  <c r="R439" i="22"/>
  <c r="R432" i="22"/>
  <c r="R431" i="22"/>
  <c r="R430" i="22"/>
  <c r="R429" i="22"/>
  <c r="R428" i="22"/>
  <c r="R424" i="22"/>
  <c r="R425" i="22" s="1"/>
  <c r="R420" i="22"/>
  <c r="R419" i="22"/>
  <c r="R410" i="22"/>
  <c r="R409" i="22"/>
  <c r="R408" i="22"/>
  <c r="R407" i="22"/>
  <c r="R406" i="22"/>
  <c r="R400" i="22"/>
  <c r="R399" i="22"/>
  <c r="R398" i="22"/>
  <c r="R391" i="22"/>
  <c r="R390" i="22"/>
  <c r="R389" i="22"/>
  <c r="R388" i="22"/>
  <c r="R387" i="22"/>
  <c r="R386" i="22"/>
  <c r="R385" i="22"/>
  <c r="R384" i="22"/>
  <c r="R383" i="22"/>
  <c r="R382" i="22"/>
  <c r="R378" i="22"/>
  <c r="R377" i="22"/>
  <c r="R376" i="22"/>
  <c r="R372" i="22"/>
  <c r="R371" i="22"/>
  <c r="R370" i="22"/>
  <c r="R369" i="22"/>
  <c r="R368" i="22"/>
  <c r="R361" i="22"/>
  <c r="R360" i="22"/>
  <c r="R359" i="22"/>
  <c r="R358" i="22"/>
  <c r="R354" i="22"/>
  <c r="R353" i="22"/>
  <c r="R352" i="22"/>
  <c r="R347" i="22"/>
  <c r="R348" i="22" s="1"/>
  <c r="R340" i="22"/>
  <c r="R339" i="22"/>
  <c r="R338" i="22"/>
  <c r="R337" i="22"/>
  <c r="R336" i="22"/>
  <c r="R332" i="22"/>
  <c r="R325" i="22"/>
  <c r="R324" i="22"/>
  <c r="R323" i="22"/>
  <c r="R322" i="22"/>
  <c r="R315" i="22"/>
  <c r="R314" i="22"/>
  <c r="R313" i="22"/>
  <c r="R306" i="22"/>
  <c r="R305" i="22"/>
  <c r="R304" i="22"/>
  <c r="R300" i="22"/>
  <c r="R299" i="22"/>
  <c r="R298" i="22"/>
  <c r="R297" i="22"/>
  <c r="R293" i="22"/>
  <c r="R292" i="22"/>
  <c r="R291" i="22"/>
  <c r="R290" i="22"/>
  <c r="R289" i="22"/>
  <c r="R288" i="22"/>
  <c r="R281" i="22"/>
  <c r="R280" i="22"/>
  <c r="R279" i="22"/>
  <c r="R278" i="22"/>
  <c r="R277" i="22"/>
  <c r="R272" i="22"/>
  <c r="R271" i="22"/>
  <c r="R266" i="22"/>
  <c r="R265" i="22"/>
  <c r="R264" i="22"/>
  <c r="R257" i="22"/>
  <c r="R256" i="22"/>
  <c r="R255" i="22"/>
  <c r="R254" i="22"/>
  <c r="R250" i="22"/>
  <c r="R249" i="22"/>
  <c r="R245" i="22"/>
  <c r="R244" i="22"/>
  <c r="R243" i="22"/>
  <c r="R242" i="22"/>
  <c r="R235" i="22"/>
  <c r="R234" i="22"/>
  <c r="R233" i="22"/>
  <c r="R232" i="22"/>
  <c r="R231" i="22"/>
  <c r="R227" i="22"/>
  <c r="R228" i="22" s="1"/>
  <c r="R223" i="22"/>
  <c r="R222" i="22"/>
  <c r="R221" i="22"/>
  <c r="R220" i="22"/>
  <c r="R213" i="22"/>
  <c r="R212" i="22"/>
  <c r="R211" i="22"/>
  <c r="R210" i="22"/>
  <c r="R209" i="22"/>
  <c r="R207" i="22"/>
  <c r="R203" i="22"/>
  <c r="R202" i="22"/>
  <c r="R201" i="22"/>
  <c r="R200" i="22"/>
  <c r="R199" i="22"/>
  <c r="R198" i="22"/>
  <c r="R197" i="22"/>
  <c r="R196" i="22"/>
  <c r="R195" i="22"/>
  <c r="R191" i="22"/>
  <c r="R190" i="22"/>
  <c r="R189" i="22"/>
  <c r="R188" i="22"/>
  <c r="R187" i="22"/>
  <c r="R186" i="22"/>
  <c r="R185" i="22"/>
  <c r="R184" i="22"/>
  <c r="R183" i="22"/>
  <c r="R182" i="22"/>
  <c r="R181" i="22"/>
  <c r="R180" i="22"/>
  <c r="R179" i="22"/>
  <c r="R178" i="22"/>
  <c r="R169" i="22"/>
  <c r="R168" i="22"/>
  <c r="R167" i="22"/>
  <c r="R163" i="22"/>
  <c r="R162" i="22"/>
  <c r="R161" i="22"/>
  <c r="R160" i="22"/>
  <c r="R159" i="22"/>
  <c r="R158" i="22"/>
  <c r="R157" i="22"/>
  <c r="R156" i="22"/>
  <c r="R153" i="22"/>
  <c r="R149" i="22"/>
  <c r="R148" i="22"/>
  <c r="R147" i="22"/>
  <c r="R146" i="22"/>
  <c r="R139" i="22"/>
  <c r="R138" i="22"/>
  <c r="R137" i="22"/>
  <c r="R136" i="22"/>
  <c r="R132" i="22"/>
  <c r="R133" i="22" s="1"/>
  <c r="R128" i="22"/>
  <c r="R129" i="22" s="1"/>
  <c r="R121" i="22"/>
  <c r="R120" i="22"/>
  <c r="R119" i="22"/>
  <c r="R118" i="22"/>
  <c r="R117" i="22"/>
  <c r="R116" i="22"/>
  <c r="R111" i="22"/>
  <c r="R110" i="22"/>
  <c r="R109" i="22"/>
  <c r="R108" i="22"/>
  <c r="R101" i="22"/>
  <c r="R100" i="22"/>
  <c r="R99" i="22"/>
  <c r="R94" i="22"/>
  <c r="R93" i="22"/>
  <c r="R86" i="22"/>
  <c r="R85" i="22"/>
  <c r="R84" i="22"/>
  <c r="R80" i="22"/>
  <c r="R79" i="22"/>
  <c r="R72" i="22"/>
  <c r="R71" i="22"/>
  <c r="R70" i="22"/>
  <c r="R69" i="22"/>
  <c r="R68" i="22"/>
  <c r="R67" i="22"/>
  <c r="R63" i="22"/>
  <c r="R62" i="22"/>
  <c r="R61" i="22"/>
  <c r="R57" i="22"/>
  <c r="R55" i="22"/>
  <c r="R54" i="22"/>
  <c r="R46" i="22"/>
  <c r="R45" i="22"/>
  <c r="R44" i="22"/>
  <c r="R43" i="22"/>
  <c r="R42" i="22"/>
  <c r="R38" i="22"/>
  <c r="R39" i="22" s="1"/>
  <c r="R34" i="22"/>
  <c r="R35" i="22" s="1"/>
  <c r="R27" i="22"/>
  <c r="R26" i="22"/>
  <c r="R25" i="22"/>
  <c r="R24" i="22"/>
  <c r="R23" i="22"/>
  <c r="R22" i="22"/>
  <c r="R21" i="22"/>
  <c r="R20" i="22"/>
  <c r="R19" i="22"/>
  <c r="R15" i="22"/>
  <c r="R14" i="22"/>
  <c r="R13" i="22"/>
  <c r="R12" i="22"/>
  <c r="R11" i="22"/>
  <c r="R10" i="22"/>
  <c r="R6" i="22"/>
  <c r="R5" i="22"/>
  <c r="M330" i="22"/>
  <c r="Q330" i="22" s="1"/>
  <c r="M331" i="22"/>
  <c r="R331" i="22" s="1"/>
  <c r="M808" i="22"/>
  <c r="Q808" i="22" s="1"/>
  <c r="Q852" i="22" s="1"/>
  <c r="M273" i="22"/>
  <c r="Q273" i="22" s="1"/>
  <c r="Q270" i="22"/>
  <c r="N878" i="22"/>
  <c r="L878" i="22"/>
  <c r="N857" i="22"/>
  <c r="M857" i="22"/>
  <c r="L857" i="22"/>
  <c r="N852" i="22"/>
  <c r="L852" i="22"/>
  <c r="N797" i="22"/>
  <c r="M797" i="22"/>
  <c r="L797" i="22"/>
  <c r="N789" i="22"/>
  <c r="M789" i="22"/>
  <c r="L789" i="22"/>
  <c r="N782" i="22"/>
  <c r="M782" i="22"/>
  <c r="L782" i="22"/>
  <c r="N775" i="22"/>
  <c r="N777" i="22" s="1"/>
  <c r="M775" i="22"/>
  <c r="M777" i="22" s="1"/>
  <c r="L775" i="22"/>
  <c r="L777" i="22" s="1"/>
  <c r="N762" i="22"/>
  <c r="L762" i="22"/>
  <c r="N757" i="22"/>
  <c r="M757" i="22"/>
  <c r="L757" i="22"/>
  <c r="N744" i="22"/>
  <c r="M744" i="22"/>
  <c r="L744" i="22"/>
  <c r="N733" i="22"/>
  <c r="L733" i="22"/>
  <c r="N726" i="22"/>
  <c r="M726" i="22"/>
  <c r="L726" i="22"/>
  <c r="N722" i="22"/>
  <c r="M722" i="22"/>
  <c r="L722" i="22"/>
  <c r="N714" i="22"/>
  <c r="M714" i="22"/>
  <c r="L714" i="22"/>
  <c r="N703" i="22"/>
  <c r="M703" i="22"/>
  <c r="L703" i="22"/>
  <c r="N692" i="22"/>
  <c r="M692" i="22"/>
  <c r="L692" i="22"/>
  <c r="N684" i="22"/>
  <c r="M684" i="22"/>
  <c r="L684" i="22"/>
  <c r="N677" i="22"/>
  <c r="M677" i="22"/>
  <c r="L677" i="22"/>
  <c r="N672" i="22"/>
  <c r="M672" i="22"/>
  <c r="L672" i="22"/>
  <c r="N663" i="22"/>
  <c r="M663" i="22"/>
  <c r="L663" i="22"/>
  <c r="N654" i="22"/>
  <c r="M654" i="22"/>
  <c r="L654" i="22"/>
  <c r="N648" i="22"/>
  <c r="M648" i="22"/>
  <c r="L648" i="22"/>
  <c r="N636" i="22"/>
  <c r="L636" i="22"/>
  <c r="N623" i="22"/>
  <c r="M623" i="22"/>
  <c r="L623" i="22"/>
  <c r="N613" i="22"/>
  <c r="M613" i="22"/>
  <c r="L613" i="22"/>
  <c r="N605" i="22"/>
  <c r="M605" i="22"/>
  <c r="L605" i="22"/>
  <c r="N601" i="22"/>
  <c r="M601" i="22"/>
  <c r="L601" i="22"/>
  <c r="N592" i="22"/>
  <c r="M592" i="22"/>
  <c r="L592" i="22"/>
  <c r="N586" i="22"/>
  <c r="M586" i="22"/>
  <c r="L586" i="22"/>
  <c r="N578" i="22"/>
  <c r="M578" i="22"/>
  <c r="L578" i="22"/>
  <c r="N569" i="22"/>
  <c r="M569" i="22"/>
  <c r="L569" i="22"/>
  <c r="N560" i="22"/>
  <c r="M560" i="22"/>
  <c r="L560" i="22"/>
  <c r="N553" i="22"/>
  <c r="M553" i="22"/>
  <c r="L553" i="22"/>
  <c r="N546" i="22"/>
  <c r="M546" i="22"/>
  <c r="L546" i="22"/>
  <c r="N540" i="22"/>
  <c r="M540" i="22"/>
  <c r="L540" i="22"/>
  <c r="N533" i="22"/>
  <c r="M533" i="22"/>
  <c r="L533" i="22"/>
  <c r="N527" i="22"/>
  <c r="M527" i="22"/>
  <c r="L527" i="22"/>
  <c r="N519" i="22"/>
  <c r="M519" i="22"/>
  <c r="L519" i="22"/>
  <c r="N511" i="22"/>
  <c r="M511" i="22"/>
  <c r="L511" i="22"/>
  <c r="N506" i="22"/>
  <c r="M506" i="22"/>
  <c r="L506" i="22"/>
  <c r="N498" i="22"/>
  <c r="M498" i="22"/>
  <c r="L498" i="22"/>
  <c r="N490" i="22"/>
  <c r="M490" i="22"/>
  <c r="L490" i="22"/>
  <c r="N482" i="22"/>
  <c r="M482" i="22"/>
  <c r="L482" i="22"/>
  <c r="N475" i="22"/>
  <c r="M475" i="22"/>
  <c r="L475" i="22"/>
  <c r="N469" i="22"/>
  <c r="M469" i="22"/>
  <c r="L469" i="22"/>
  <c r="N460" i="22"/>
  <c r="M460" i="22"/>
  <c r="L460" i="22"/>
  <c r="N451" i="22"/>
  <c r="M451" i="22"/>
  <c r="L451" i="22"/>
  <c r="N444" i="22"/>
  <c r="L444" i="22"/>
  <c r="N433" i="22"/>
  <c r="M433" i="22"/>
  <c r="L433" i="22"/>
  <c r="N425" i="22"/>
  <c r="M425" i="22"/>
  <c r="L425" i="22"/>
  <c r="N421" i="22"/>
  <c r="M421" i="22"/>
  <c r="L421" i="22"/>
  <c r="N411" i="22"/>
  <c r="L411" i="22"/>
  <c r="N402" i="22"/>
  <c r="L402" i="22"/>
  <c r="N392" i="22"/>
  <c r="M392" i="22"/>
  <c r="L392" i="22"/>
  <c r="N379" i="22"/>
  <c r="M379" i="22"/>
  <c r="L379" i="22"/>
  <c r="N373" i="22"/>
  <c r="M373" i="22"/>
  <c r="L373" i="22"/>
  <c r="N362" i="22"/>
  <c r="M362" i="22"/>
  <c r="L362" i="22"/>
  <c r="N355" i="22"/>
  <c r="M355" i="22"/>
  <c r="L355" i="22"/>
  <c r="N348" i="22"/>
  <c r="M348" i="22"/>
  <c r="L348" i="22"/>
  <c r="N341" i="22"/>
  <c r="M341" i="22"/>
  <c r="L341" i="22"/>
  <c r="N333" i="22"/>
  <c r="L333" i="22"/>
  <c r="N326" i="22"/>
  <c r="M326" i="22"/>
  <c r="L326" i="22"/>
  <c r="N316" i="22"/>
  <c r="N318" i="22" s="1"/>
  <c r="M316" i="22"/>
  <c r="M318" i="22" s="1"/>
  <c r="L316" i="22"/>
  <c r="L318" i="22" s="1"/>
  <c r="N307" i="22"/>
  <c r="M307" i="22"/>
  <c r="L307" i="22"/>
  <c r="N301" i="22"/>
  <c r="M301" i="22"/>
  <c r="L301" i="22"/>
  <c r="N294" i="22"/>
  <c r="M294" i="22"/>
  <c r="L294" i="22"/>
  <c r="N282" i="22"/>
  <c r="M282" i="22"/>
  <c r="L282" i="22"/>
  <c r="N274" i="22"/>
  <c r="L274" i="22"/>
  <c r="N267" i="22"/>
  <c r="M267" i="22"/>
  <c r="L267" i="22"/>
  <c r="N258" i="22"/>
  <c r="M258" i="22"/>
  <c r="L258" i="22"/>
  <c r="N251" i="22"/>
  <c r="M251" i="22"/>
  <c r="L251" i="22"/>
  <c r="N246" i="22"/>
  <c r="M246" i="22"/>
  <c r="L246" i="22"/>
  <c r="N236" i="22"/>
  <c r="M236" i="22"/>
  <c r="L236" i="22"/>
  <c r="N228" i="22"/>
  <c r="M228" i="22"/>
  <c r="L228" i="22"/>
  <c r="N224" i="22"/>
  <c r="M224" i="22"/>
  <c r="L224" i="22"/>
  <c r="N214" i="22"/>
  <c r="L214" i="22"/>
  <c r="N204" i="22"/>
  <c r="M204" i="22"/>
  <c r="L204" i="22"/>
  <c r="N192" i="22"/>
  <c r="M192" i="22"/>
  <c r="L192" i="22"/>
  <c r="N170" i="22"/>
  <c r="M170" i="22"/>
  <c r="L170" i="22"/>
  <c r="N164" i="22"/>
  <c r="L164" i="22"/>
  <c r="N150" i="22"/>
  <c r="M150" i="22"/>
  <c r="L150" i="22"/>
  <c r="N140" i="22"/>
  <c r="M140" i="22"/>
  <c r="L140" i="22"/>
  <c r="N133" i="22"/>
  <c r="M133" i="22"/>
  <c r="L133" i="22"/>
  <c r="N129" i="22"/>
  <c r="M129" i="22"/>
  <c r="L129" i="22"/>
  <c r="N122" i="22"/>
  <c r="M122" i="22"/>
  <c r="L122" i="22"/>
  <c r="N112" i="22"/>
  <c r="M112" i="22"/>
  <c r="L112" i="22"/>
  <c r="N102" i="22"/>
  <c r="M102" i="22"/>
  <c r="L102" i="22"/>
  <c r="N95" i="22"/>
  <c r="M95" i="22"/>
  <c r="L95" i="22"/>
  <c r="N87" i="22"/>
  <c r="M87" i="22"/>
  <c r="L87" i="22"/>
  <c r="N81" i="22"/>
  <c r="M81" i="22"/>
  <c r="L81" i="22"/>
  <c r="N73" i="22"/>
  <c r="M73" i="22"/>
  <c r="L73" i="22"/>
  <c r="N64" i="22"/>
  <c r="M64" i="22"/>
  <c r="L64" i="22"/>
  <c r="N58" i="22"/>
  <c r="L58" i="22"/>
  <c r="N47" i="22"/>
  <c r="M47" i="22"/>
  <c r="L47" i="22"/>
  <c r="N39" i="22"/>
  <c r="M39" i="22"/>
  <c r="L39" i="22"/>
  <c r="N35" i="22"/>
  <c r="M35" i="22"/>
  <c r="L35" i="22"/>
  <c r="N28" i="22"/>
  <c r="M28" i="22"/>
  <c r="L28" i="22"/>
  <c r="N16" i="22"/>
  <c r="M16" i="22"/>
  <c r="L16" i="22"/>
  <c r="N7" i="22"/>
  <c r="M7" i="22"/>
  <c r="L7" i="22"/>
  <c r="M53" i="22"/>
  <c r="M58" i="22" s="1"/>
  <c r="K56" i="22"/>
  <c r="R56" i="22" s="1"/>
  <c r="O882" i="22" l="1"/>
  <c r="Q601" i="22"/>
  <c r="Q444" i="22"/>
  <c r="Q462" i="22" s="1"/>
  <c r="Q89" i="22"/>
  <c r="Q274" i="22"/>
  <c r="Q284" i="22" s="1"/>
  <c r="Q53" i="22"/>
  <c r="Q58" i="22" s="1"/>
  <c r="Q75" i="22" s="1"/>
  <c r="Q331" i="22"/>
  <c r="Q799" i="22"/>
  <c r="P764" i="22"/>
  <c r="P716" i="22"/>
  <c r="P615" i="22"/>
  <c r="P104" i="22"/>
  <c r="Q30" i="22"/>
  <c r="Q665" i="22"/>
  <c r="R511" i="22"/>
  <c r="Q594" i="22"/>
  <c r="P735" i="22"/>
  <c r="P364" i="22"/>
  <c r="Q484" i="22"/>
  <c r="Q124" i="22"/>
  <c r="Q535" i="22"/>
  <c r="Q555" i="22"/>
  <c r="P880" i="22"/>
  <c r="P535" i="22"/>
  <c r="P462" i="22"/>
  <c r="P89" i="22"/>
  <c r="P521" i="22"/>
  <c r="Q571" i="22"/>
  <c r="Q260" i="22"/>
  <c r="P238" i="22"/>
  <c r="P686" i="22"/>
  <c r="Q500" i="22"/>
  <c r="Q142" i="22"/>
  <c r="R95" i="22"/>
  <c r="R246" i="22"/>
  <c r="R251" i="22"/>
  <c r="R294" i="22"/>
  <c r="R451" i="22"/>
  <c r="R460" i="22"/>
  <c r="R482" i="22"/>
  <c r="R578" i="22"/>
  <c r="R592" i="22"/>
  <c r="R654" i="22"/>
  <c r="R677" i="22"/>
  <c r="R703" i="22"/>
  <c r="R744" i="22"/>
  <c r="R775" i="22"/>
  <c r="R777" i="22" s="1"/>
  <c r="P309" i="22"/>
  <c r="R326" i="22"/>
  <c r="R421" i="22"/>
  <c r="R490" i="22"/>
  <c r="R527" i="22"/>
  <c r="R623" i="22"/>
  <c r="Q364" i="22"/>
  <c r="Q104" i="22"/>
  <c r="P394" i="22"/>
  <c r="P75" i="22"/>
  <c r="P435" i="22"/>
  <c r="Q686" i="22"/>
  <c r="Q309" i="22"/>
  <c r="Q394" i="22"/>
  <c r="Q49" i="22"/>
  <c r="P260" i="22"/>
  <c r="P799" i="22"/>
  <c r="P124" i="22"/>
  <c r="P665" i="22"/>
  <c r="P216" i="22"/>
  <c r="R47" i="22"/>
  <c r="R49" i="22" s="1"/>
  <c r="R64" i="22"/>
  <c r="R102" i="22"/>
  <c r="R170" i="22"/>
  <c r="R224" i="22"/>
  <c r="R258" i="22"/>
  <c r="R267" i="22"/>
  <c r="R301" i="22"/>
  <c r="R307" i="22"/>
  <c r="R362" i="22"/>
  <c r="R373" i="22"/>
  <c r="R392" i="22"/>
  <c r="R469" i="22"/>
  <c r="R498" i="22"/>
  <c r="R533" i="22"/>
  <c r="R546" i="22"/>
  <c r="R569" i="22"/>
  <c r="R571" i="22" s="1"/>
  <c r="R684" i="22"/>
  <c r="R692" i="22"/>
  <c r="R714" i="22"/>
  <c r="R722" i="22"/>
  <c r="R857" i="22"/>
  <c r="Q521" i="22"/>
  <c r="P30" i="22"/>
  <c r="P594" i="22"/>
  <c r="P284" i="22"/>
  <c r="P343" i="22"/>
  <c r="R28" i="22"/>
  <c r="R81" i="22"/>
  <c r="R204" i="22"/>
  <c r="R236" i="22"/>
  <c r="R282" i="22"/>
  <c r="R355" i="22"/>
  <c r="R379" i="22"/>
  <c r="R433" i="22"/>
  <c r="R506" i="22"/>
  <c r="R519" i="22"/>
  <c r="R586" i="22"/>
  <c r="R601" i="22"/>
  <c r="R613" i="22"/>
  <c r="R663" i="22"/>
  <c r="Q238" i="22"/>
  <c r="P484" i="22"/>
  <c r="Q615" i="22"/>
  <c r="R16" i="22"/>
  <c r="R73" i="22"/>
  <c r="R87" i="22"/>
  <c r="R112" i="22"/>
  <c r="R122" i="22"/>
  <c r="R140" i="22"/>
  <c r="R142" i="22" s="1"/>
  <c r="R150" i="22"/>
  <c r="R192" i="22"/>
  <c r="R316" i="22"/>
  <c r="R318" i="22" s="1"/>
  <c r="R341" i="22"/>
  <c r="R475" i="22"/>
  <c r="R553" i="22"/>
  <c r="R648" i="22"/>
  <c r="R672" i="22"/>
  <c r="R757" i="22"/>
  <c r="R789" i="22"/>
  <c r="R797" i="22"/>
  <c r="Q716" i="22"/>
  <c r="Q435" i="22"/>
  <c r="P172" i="22"/>
  <c r="P555" i="22"/>
  <c r="M444" i="22"/>
  <c r="M462" i="22" s="1"/>
  <c r="M852" i="22"/>
  <c r="M274" i="22"/>
  <c r="M284" i="22" s="1"/>
  <c r="R270" i="22"/>
  <c r="R808" i="22"/>
  <c r="R852" i="22" s="1"/>
  <c r="R53" i="22"/>
  <c r="R58" i="22" s="1"/>
  <c r="R330" i="22"/>
  <c r="R443" i="22"/>
  <c r="R444" i="22" s="1"/>
  <c r="R273" i="22"/>
  <c r="L413" i="22"/>
  <c r="L500" i="22"/>
  <c r="L555" i="22"/>
  <c r="M594" i="22"/>
  <c r="L615" i="22"/>
  <c r="N639" i="22"/>
  <c r="M571" i="22"/>
  <c r="L594" i="22"/>
  <c r="N716" i="22"/>
  <c r="N735" i="22"/>
  <c r="M500" i="22"/>
  <c r="L89" i="22"/>
  <c r="N124" i="22"/>
  <c r="N172" i="22"/>
  <c r="N309" i="22"/>
  <c r="L394" i="22"/>
  <c r="L30" i="22"/>
  <c r="M104" i="22"/>
  <c r="M89" i="22"/>
  <c r="L880" i="22"/>
  <c r="M665" i="22"/>
  <c r="N764" i="22"/>
  <c r="M75" i="22"/>
  <c r="N238" i="22"/>
  <c r="M260" i="22"/>
  <c r="L462" i="22"/>
  <c r="N142" i="22"/>
  <c r="M30" i="22"/>
  <c r="L75" i="22"/>
  <c r="N284" i="22"/>
  <c r="M309" i="22"/>
  <c r="L364" i="22"/>
  <c r="L571" i="22"/>
  <c r="N594" i="22"/>
  <c r="N686" i="22"/>
  <c r="M716" i="22"/>
  <c r="L799" i="22"/>
  <c r="N216" i="22"/>
  <c r="M238" i="22"/>
  <c r="L435" i="22"/>
  <c r="N615" i="22"/>
  <c r="N30" i="22"/>
  <c r="L172" i="22"/>
  <c r="N260" i="22"/>
  <c r="L343" i="22"/>
  <c r="L484" i="22"/>
  <c r="L521" i="22"/>
  <c r="M535" i="22"/>
  <c r="M555" i="22"/>
  <c r="N571" i="22"/>
  <c r="N665" i="22"/>
  <c r="M686" i="22"/>
  <c r="L49" i="22"/>
  <c r="N75" i="22"/>
  <c r="M49" i="22"/>
  <c r="N89" i="22"/>
  <c r="N49" i="22"/>
  <c r="N104" i="22"/>
  <c r="L104" i="22"/>
  <c r="M124" i="22"/>
  <c r="M142" i="22"/>
  <c r="N343" i="22"/>
  <c r="N364" i="22"/>
  <c r="N394" i="22"/>
  <c r="N435" i="22"/>
  <c r="N462" i="22"/>
  <c r="N484" i="22"/>
  <c r="N521" i="22"/>
  <c r="N535" i="22"/>
  <c r="N555" i="22"/>
  <c r="M615" i="22"/>
  <c r="L639" i="22"/>
  <c r="L665" i="22"/>
  <c r="L686" i="22"/>
  <c r="L716" i="22"/>
  <c r="L735" i="22"/>
  <c r="L764" i="22"/>
  <c r="N799" i="22"/>
  <c r="N880" i="22"/>
  <c r="L535" i="22"/>
  <c r="L124" i="22"/>
  <c r="L142" i="22"/>
  <c r="L216" i="22"/>
  <c r="L238" i="22"/>
  <c r="L260" i="22"/>
  <c r="L284" i="22"/>
  <c r="L309" i="22"/>
  <c r="M364" i="22"/>
  <c r="M394" i="22"/>
  <c r="N413" i="22"/>
  <c r="M435" i="22"/>
  <c r="M484" i="22"/>
  <c r="N500" i="22"/>
  <c r="M521" i="22"/>
  <c r="M799" i="22"/>
  <c r="R309" i="22" l="1"/>
  <c r="R535" i="22"/>
  <c r="R104" i="22"/>
  <c r="P766" i="22"/>
  <c r="R462" i="22"/>
  <c r="R260" i="22"/>
  <c r="R594" i="22"/>
  <c r="R500" i="22"/>
  <c r="R521" i="22"/>
  <c r="R238" i="22"/>
  <c r="R665" i="22"/>
  <c r="P174" i="22"/>
  <c r="R435" i="22"/>
  <c r="P641" i="22"/>
  <c r="R555" i="22"/>
  <c r="R124" i="22"/>
  <c r="R89" i="22"/>
  <c r="R716" i="22"/>
  <c r="P415" i="22"/>
  <c r="R484" i="22"/>
  <c r="R274" i="22"/>
  <c r="R284" i="22" s="1"/>
  <c r="R799" i="22"/>
  <c r="R686" i="22"/>
  <c r="R615" i="22"/>
  <c r="R394" i="22"/>
  <c r="R364" i="22"/>
  <c r="R75" i="22"/>
  <c r="C30" i="51"/>
  <c r="N174" i="22"/>
  <c r="N641" i="22"/>
  <c r="N415" i="22"/>
  <c r="L415" i="22"/>
  <c r="L641" i="22"/>
  <c r="L766" i="22"/>
  <c r="N766" i="22"/>
  <c r="L174" i="22"/>
  <c r="P882" i="22" l="1"/>
  <c r="N882" i="22"/>
  <c r="L882" i="22"/>
  <c r="E5" i="48" l="1"/>
  <c r="E6" i="48"/>
  <c r="E7" i="48"/>
  <c r="E8" i="48"/>
  <c r="E9" i="48"/>
  <c r="E10" i="48"/>
  <c r="E11" i="48"/>
  <c r="E12" i="48"/>
  <c r="E13" i="48"/>
  <c r="E14" i="48"/>
  <c r="E15" i="48"/>
  <c r="I5" i="49" l="1"/>
  <c r="I6" i="49"/>
  <c r="I7" i="49"/>
  <c r="I8" i="49"/>
  <c r="I9" i="49"/>
  <c r="I10" i="49"/>
  <c r="I11" i="49"/>
  <c r="I12" i="49"/>
  <c r="I13" i="49"/>
  <c r="I14" i="49"/>
  <c r="I15" i="49"/>
  <c r="I16" i="49"/>
  <c r="D5" i="49"/>
  <c r="E5" i="49"/>
  <c r="F5" i="49"/>
  <c r="G5" i="49"/>
  <c r="D6" i="49"/>
  <c r="E6" i="49"/>
  <c r="F6" i="49"/>
  <c r="G6" i="49"/>
  <c r="D7" i="49"/>
  <c r="E7" i="49"/>
  <c r="F7" i="49"/>
  <c r="G7" i="49"/>
  <c r="D8" i="49"/>
  <c r="E8" i="49"/>
  <c r="F8" i="49"/>
  <c r="G8" i="49"/>
  <c r="D9" i="49"/>
  <c r="E9" i="49"/>
  <c r="F9" i="49"/>
  <c r="G9" i="49"/>
  <c r="D10" i="49"/>
  <c r="E10" i="49"/>
  <c r="F10" i="49"/>
  <c r="G10" i="49"/>
  <c r="D11" i="49"/>
  <c r="E11" i="49"/>
  <c r="F11" i="49"/>
  <c r="G11" i="49"/>
  <c r="D12" i="49"/>
  <c r="E12" i="49"/>
  <c r="F12" i="49"/>
  <c r="G12" i="49"/>
  <c r="D13" i="49"/>
  <c r="E13" i="49"/>
  <c r="F13" i="49"/>
  <c r="G13" i="49"/>
  <c r="D14" i="49"/>
  <c r="E14" i="49"/>
  <c r="F14" i="49"/>
  <c r="G14" i="49"/>
  <c r="D15" i="49"/>
  <c r="E15" i="49"/>
  <c r="F15" i="49"/>
  <c r="G15" i="49"/>
  <c r="D16" i="49"/>
  <c r="E16" i="49"/>
  <c r="F16" i="49"/>
  <c r="G16" i="49"/>
  <c r="A5" i="49"/>
  <c r="B5" i="49"/>
  <c r="A6" i="49"/>
  <c r="B6" i="49"/>
  <c r="A7" i="49"/>
  <c r="B7" i="49"/>
  <c r="A8" i="49"/>
  <c r="B8" i="49"/>
  <c r="A9" i="49"/>
  <c r="B9" i="49"/>
  <c r="A10" i="49"/>
  <c r="B10" i="49"/>
  <c r="A11" i="49"/>
  <c r="B11" i="49"/>
  <c r="A12" i="49"/>
  <c r="B12" i="49"/>
  <c r="A13" i="49"/>
  <c r="B13" i="49"/>
  <c r="A14" i="49"/>
  <c r="B14" i="49"/>
  <c r="A15" i="49"/>
  <c r="B15" i="49"/>
  <c r="A16" i="49"/>
  <c r="B16" i="49"/>
  <c r="K5" i="48"/>
  <c r="K6" i="48"/>
  <c r="K7" i="48"/>
  <c r="K8" i="48"/>
  <c r="K9" i="48"/>
  <c r="K10" i="48"/>
  <c r="K11" i="48"/>
  <c r="K12" i="48"/>
  <c r="K13" i="48"/>
  <c r="K14" i="48"/>
  <c r="K15" i="48"/>
  <c r="G5" i="48"/>
  <c r="G6" i="48"/>
  <c r="G7" i="48"/>
  <c r="J7" i="48" s="1"/>
  <c r="G8" i="48"/>
  <c r="G9" i="48"/>
  <c r="G10" i="48"/>
  <c r="G11" i="48"/>
  <c r="G12" i="48"/>
  <c r="G13" i="48"/>
  <c r="G14" i="48"/>
  <c r="G15" i="48"/>
  <c r="J15" i="48" s="1"/>
  <c r="F5" i="48"/>
  <c r="F6" i="48"/>
  <c r="F7" i="48"/>
  <c r="F8" i="48"/>
  <c r="F9" i="48"/>
  <c r="F10" i="48"/>
  <c r="F11" i="48"/>
  <c r="F12" i="48"/>
  <c r="F13" i="48"/>
  <c r="F14" i="48"/>
  <c r="F15" i="48"/>
  <c r="D5" i="48"/>
  <c r="D6" i="48"/>
  <c r="D7" i="48"/>
  <c r="D8" i="48"/>
  <c r="D9" i="48"/>
  <c r="D10" i="48"/>
  <c r="D11" i="48"/>
  <c r="D12" i="48"/>
  <c r="D13" i="48"/>
  <c r="D14" i="48"/>
  <c r="D15" i="48"/>
  <c r="A5" i="48"/>
  <c r="B5" i="48"/>
  <c r="A6" i="48"/>
  <c r="B6" i="48"/>
  <c r="A7" i="48"/>
  <c r="B7" i="48"/>
  <c r="A8" i="48"/>
  <c r="B8" i="48"/>
  <c r="A9" i="48"/>
  <c r="B9" i="48"/>
  <c r="A10" i="48"/>
  <c r="B10" i="48"/>
  <c r="A11" i="48"/>
  <c r="B11" i="48"/>
  <c r="A12" i="48"/>
  <c r="B12" i="48"/>
  <c r="A13" i="48"/>
  <c r="B13" i="48"/>
  <c r="A14" i="48"/>
  <c r="B14" i="48"/>
  <c r="A15" i="48"/>
  <c r="B15" i="48"/>
  <c r="J5" i="50"/>
  <c r="J6" i="50"/>
  <c r="J7" i="50"/>
  <c r="J8" i="50"/>
  <c r="J9" i="50"/>
  <c r="J10" i="50"/>
  <c r="J11" i="50"/>
  <c r="G5" i="50"/>
  <c r="G6" i="50"/>
  <c r="G7" i="50"/>
  <c r="G8" i="50"/>
  <c r="G9" i="50"/>
  <c r="G10" i="50"/>
  <c r="G11" i="50"/>
  <c r="F5" i="50"/>
  <c r="F6" i="50"/>
  <c r="F7" i="50"/>
  <c r="F8" i="50"/>
  <c r="F9" i="50"/>
  <c r="F10" i="50"/>
  <c r="F11" i="50"/>
  <c r="D5" i="50"/>
  <c r="E5" i="50"/>
  <c r="D6" i="50"/>
  <c r="E6" i="50"/>
  <c r="D7" i="50"/>
  <c r="E7" i="50"/>
  <c r="H7" i="50" s="1"/>
  <c r="D8" i="50"/>
  <c r="E8" i="50"/>
  <c r="H8" i="50" s="1"/>
  <c r="D9" i="50"/>
  <c r="E9" i="50"/>
  <c r="D10" i="50"/>
  <c r="E10" i="50"/>
  <c r="H10" i="50" s="1"/>
  <c r="D11" i="50"/>
  <c r="E11" i="50"/>
  <c r="H11" i="50" s="1"/>
  <c r="A5" i="50"/>
  <c r="B5" i="50"/>
  <c r="A6" i="50"/>
  <c r="B6" i="50"/>
  <c r="A7" i="50"/>
  <c r="B7" i="50"/>
  <c r="A8" i="50"/>
  <c r="B8" i="50"/>
  <c r="A9" i="50"/>
  <c r="B9" i="50"/>
  <c r="A10" i="50"/>
  <c r="B10" i="50"/>
  <c r="A11" i="50"/>
  <c r="B11" i="50"/>
  <c r="K12" i="50"/>
  <c r="G17" i="49"/>
  <c r="D17" i="49"/>
  <c r="H6" i="50" l="1"/>
  <c r="H9" i="50"/>
  <c r="J6" i="48"/>
  <c r="J9" i="48"/>
  <c r="J5" i="48"/>
  <c r="I16" i="48"/>
  <c r="J10" i="48"/>
  <c r="F17" i="49"/>
  <c r="E17" i="49"/>
  <c r="I17" i="49"/>
  <c r="J12" i="48"/>
  <c r="J8" i="48"/>
  <c r="J14" i="48"/>
  <c r="F12" i="50"/>
  <c r="D12" i="50"/>
  <c r="E16" i="48"/>
  <c r="K16" i="48"/>
  <c r="J13" i="48"/>
  <c r="D16" i="48"/>
  <c r="F16" i="48"/>
  <c r="B16" i="48"/>
  <c r="C15" i="48" s="1"/>
  <c r="J11" i="48"/>
  <c r="E12" i="50"/>
  <c r="B12" i="50"/>
  <c r="C11" i="50" s="1"/>
  <c r="G12" i="50"/>
  <c r="J12" i="50"/>
  <c r="H13" i="49"/>
  <c r="H9" i="49"/>
  <c r="H5" i="49"/>
  <c r="H10" i="49"/>
  <c r="H14" i="49"/>
  <c r="H8" i="49"/>
  <c r="H12" i="49"/>
  <c r="H16" i="49"/>
  <c r="H7" i="49"/>
  <c r="H11" i="49"/>
  <c r="H15" i="49"/>
  <c r="B17" i="49"/>
  <c r="C5" i="49" s="1"/>
  <c r="H5" i="50"/>
  <c r="H6" i="49"/>
  <c r="G16" i="48"/>
  <c r="H13" i="48" s="1"/>
  <c r="I5" i="51" l="1"/>
  <c r="H8" i="48"/>
  <c r="H12" i="50"/>
  <c r="H12" i="48"/>
  <c r="H6" i="48"/>
  <c r="H10" i="48"/>
  <c r="H14" i="48"/>
  <c r="H7" i="48"/>
  <c r="H11" i="48"/>
  <c r="H15" i="48"/>
  <c r="H9" i="48"/>
  <c r="C10" i="48"/>
  <c r="C11" i="48"/>
  <c r="C12" i="48"/>
  <c r="C9" i="48"/>
  <c r="C13" i="48"/>
  <c r="C6" i="48"/>
  <c r="C14" i="48"/>
  <c r="C8" i="48"/>
  <c r="C7" i="48"/>
  <c r="J16" i="48"/>
  <c r="C5" i="48"/>
  <c r="I5" i="50"/>
  <c r="I8" i="50"/>
  <c r="I9" i="50"/>
  <c r="I6" i="50"/>
  <c r="I10" i="50"/>
  <c r="I7" i="50"/>
  <c r="I11" i="50"/>
  <c r="C7" i="50"/>
  <c r="C6" i="50"/>
  <c r="C10" i="50"/>
  <c r="C8" i="50"/>
  <c r="C9" i="50"/>
  <c r="C5" i="50"/>
  <c r="C14" i="49"/>
  <c r="C10" i="49"/>
  <c r="C6" i="49"/>
  <c r="C17" i="49"/>
  <c r="C15" i="49"/>
  <c r="C7" i="49"/>
  <c r="C12" i="49"/>
  <c r="H17" i="49"/>
  <c r="C13" i="49"/>
  <c r="C11" i="49"/>
  <c r="C16" i="49"/>
  <c r="C8" i="49"/>
  <c r="C9" i="49"/>
  <c r="H5" i="48"/>
  <c r="C12" i="50" l="1"/>
  <c r="C16" i="48"/>
  <c r="I12" i="50"/>
  <c r="H16" i="48"/>
  <c r="M329" i="22" l="1"/>
  <c r="Q329" i="22" s="1"/>
  <c r="Q333" i="22" s="1"/>
  <c r="Q343" i="22" s="1"/>
  <c r="M155" i="22"/>
  <c r="Q155" i="22" s="1"/>
  <c r="M863" i="22"/>
  <c r="Q863" i="22" s="1"/>
  <c r="M860" i="22"/>
  <c r="Q860" i="22" s="1"/>
  <c r="M760" i="22"/>
  <c r="Q760" i="22" s="1"/>
  <c r="Q762" i="22" s="1"/>
  <c r="Q764" i="22" s="1"/>
  <c r="M630" i="22"/>
  <c r="Q630" i="22" s="1"/>
  <c r="Q636" i="22" s="1"/>
  <c r="Q639" i="22" s="1"/>
  <c r="Q641" i="22" s="1"/>
  <c r="M405" i="22"/>
  <c r="Q405" i="22" s="1"/>
  <c r="Q411" i="22" s="1"/>
  <c r="M401" i="22"/>
  <c r="Q401" i="22" s="1"/>
  <c r="Q402" i="22" s="1"/>
  <c r="M208" i="22"/>
  <c r="Q208" i="22" s="1"/>
  <c r="Q214" i="22" s="1"/>
  <c r="Q216" i="22" s="1"/>
  <c r="M154" i="22"/>
  <c r="Q154" i="22" s="1"/>
  <c r="Q164" i="22" s="1"/>
  <c r="Q172" i="22" s="1"/>
  <c r="Q174" i="22" s="1"/>
  <c r="K722" i="22"/>
  <c r="K648" i="22"/>
  <c r="K267" i="22"/>
  <c r="K878" i="22"/>
  <c r="K857" i="22"/>
  <c r="K852" i="22"/>
  <c r="K797" i="22"/>
  <c r="K789" i="22"/>
  <c r="K782" i="22"/>
  <c r="K775" i="22"/>
  <c r="K777" i="22" s="1"/>
  <c r="K762" i="22"/>
  <c r="K757" i="22"/>
  <c r="K744" i="22"/>
  <c r="K733" i="22"/>
  <c r="K726" i="22"/>
  <c r="K714" i="22"/>
  <c r="K703" i="22"/>
  <c r="K692" i="22"/>
  <c r="K684" i="22"/>
  <c r="K677" i="22"/>
  <c r="K672" i="22"/>
  <c r="K663" i="22"/>
  <c r="K654" i="22"/>
  <c r="K636" i="22"/>
  <c r="K623" i="22"/>
  <c r="K613" i="22"/>
  <c r="K605" i="22"/>
  <c r="K601" i="22"/>
  <c r="K592" i="22"/>
  <c r="K586" i="22"/>
  <c r="K578" i="22"/>
  <c r="K569" i="22"/>
  <c r="K560" i="22"/>
  <c r="K553" i="22"/>
  <c r="K546" i="22"/>
  <c r="K540" i="22"/>
  <c r="K533" i="22"/>
  <c r="K527" i="22"/>
  <c r="K519" i="22"/>
  <c r="K511" i="22"/>
  <c r="K506" i="22"/>
  <c r="K498" i="22"/>
  <c r="K490" i="22"/>
  <c r="K482" i="22"/>
  <c r="K475" i="22"/>
  <c r="K469" i="22"/>
  <c r="K460" i="22"/>
  <c r="K451" i="22"/>
  <c r="K444" i="22"/>
  <c r="K433" i="22"/>
  <c r="K425" i="22"/>
  <c r="K421" i="22"/>
  <c r="K411" i="22"/>
  <c r="K402" i="22"/>
  <c r="K392" i="22"/>
  <c r="K379" i="22"/>
  <c r="K373" i="22"/>
  <c r="K362" i="22"/>
  <c r="K355" i="22"/>
  <c r="K348" i="22"/>
  <c r="K341" i="22"/>
  <c r="K333" i="22"/>
  <c r="K326" i="22"/>
  <c r="K316" i="22"/>
  <c r="K318" i="22" s="1"/>
  <c r="K307" i="22"/>
  <c r="K301" i="22"/>
  <c r="K294" i="22"/>
  <c r="K282" i="22"/>
  <c r="K274" i="22"/>
  <c r="K258" i="22"/>
  <c r="K251" i="22"/>
  <c r="K246" i="22"/>
  <c r="K236" i="22"/>
  <c r="K228" i="22"/>
  <c r="K224" i="22"/>
  <c r="K214" i="22"/>
  <c r="K204" i="22"/>
  <c r="K192" i="22"/>
  <c r="K170" i="22"/>
  <c r="K164" i="22"/>
  <c r="K150" i="22"/>
  <c r="K140" i="22"/>
  <c r="K133" i="22"/>
  <c r="K129" i="22"/>
  <c r="K122" i="22"/>
  <c r="K112" i="22"/>
  <c r="K102" i="22"/>
  <c r="K95" i="22"/>
  <c r="K87" i="22"/>
  <c r="K81" i="22"/>
  <c r="K73" i="22"/>
  <c r="K64" i="22"/>
  <c r="K58" i="22"/>
  <c r="K47" i="22"/>
  <c r="K39" i="22"/>
  <c r="K35" i="22"/>
  <c r="K28" i="22"/>
  <c r="K16" i="22"/>
  <c r="K7" i="22"/>
  <c r="R4" i="22"/>
  <c r="R7" i="22" s="1"/>
  <c r="R30" i="22" s="1"/>
  <c r="Q413" i="22" l="1"/>
  <c r="Q415" i="22" s="1"/>
  <c r="Q878" i="22"/>
  <c r="Q880" i="22" s="1"/>
  <c r="M214" i="22"/>
  <c r="M216" i="22" s="1"/>
  <c r="R208" i="22"/>
  <c r="R214" i="22" s="1"/>
  <c r="R216" i="22" s="1"/>
  <c r="M762" i="22"/>
  <c r="M764" i="22" s="1"/>
  <c r="R760" i="22"/>
  <c r="R762" i="22" s="1"/>
  <c r="R764" i="22" s="1"/>
  <c r="M333" i="22"/>
  <c r="M343" i="22" s="1"/>
  <c r="R329" i="22"/>
  <c r="R333" i="22" s="1"/>
  <c r="R343" i="22" s="1"/>
  <c r="M402" i="22"/>
  <c r="R401" i="22"/>
  <c r="R402" i="22" s="1"/>
  <c r="R860" i="22"/>
  <c r="R154" i="22"/>
  <c r="M411" i="22"/>
  <c r="R405" i="22"/>
  <c r="R411" i="22" s="1"/>
  <c r="R863" i="22"/>
  <c r="M636" i="22"/>
  <c r="M639" i="22" s="1"/>
  <c r="M641" i="22" s="1"/>
  <c r="R630" i="22"/>
  <c r="R636" i="22" s="1"/>
  <c r="R639" i="22" s="1"/>
  <c r="R641" i="22" s="1"/>
  <c r="R155" i="22"/>
  <c r="M878" i="22"/>
  <c r="M880" i="22" s="1"/>
  <c r="M164" i="22"/>
  <c r="M172" i="22" s="1"/>
  <c r="M174" i="22" s="1"/>
  <c r="K535" i="22"/>
  <c r="K500" i="22"/>
  <c r="K571" i="22"/>
  <c r="K639" i="22"/>
  <c r="K735" i="22"/>
  <c r="K89" i="22"/>
  <c r="K172" i="22"/>
  <c r="K216" i="22"/>
  <c r="K309" i="22"/>
  <c r="K343" i="22"/>
  <c r="K413" i="22"/>
  <c r="K75" i="22"/>
  <c r="K521" i="22"/>
  <c r="K435" i="22"/>
  <c r="K124" i="22"/>
  <c r="K238" i="22"/>
  <c r="K364" i="22"/>
  <c r="K462" i="22"/>
  <c r="K594" i="22"/>
  <c r="K665" i="22"/>
  <c r="K764" i="22"/>
  <c r="K799" i="22"/>
  <c r="K49" i="22"/>
  <c r="K104" i="22"/>
  <c r="K284" i="22"/>
  <c r="K716" i="22"/>
  <c r="K30" i="22"/>
  <c r="K142" i="22"/>
  <c r="K260" i="22"/>
  <c r="K394" i="22"/>
  <c r="K484" i="22"/>
  <c r="K555" i="22"/>
  <c r="K615" i="22"/>
  <c r="K686" i="22"/>
  <c r="K880" i="22"/>
  <c r="R413" i="22" l="1"/>
  <c r="R415" i="22" s="1"/>
  <c r="R164" i="22"/>
  <c r="R172" i="22" s="1"/>
  <c r="R174" i="22" s="1"/>
  <c r="R878" i="22"/>
  <c r="R880" i="22" s="1"/>
  <c r="M413" i="22"/>
  <c r="M415" i="22" s="1"/>
  <c r="K174" i="22"/>
  <c r="K766" i="22"/>
  <c r="K415" i="22"/>
  <c r="K641" i="22"/>
  <c r="C29" i="51" l="1"/>
  <c r="K882" i="22"/>
  <c r="D29" i="51" l="1"/>
  <c r="J4" i="51" s="1"/>
  <c r="D30" i="51"/>
  <c r="J5" i="51" s="1"/>
  <c r="M730" i="22"/>
  <c r="Q730" i="22" s="1"/>
  <c r="Q733" i="22" s="1"/>
  <c r="Q735" i="22" s="1"/>
  <c r="Q766" i="22" s="1"/>
  <c r="Q882" i="22" s="1"/>
  <c r="M733" i="22" l="1"/>
  <c r="M735" i="22" s="1"/>
  <c r="M766" i="22" s="1"/>
  <c r="M882" i="22" s="1"/>
  <c r="R730" i="22"/>
  <c r="R733" i="22" s="1"/>
  <c r="R735" i="22" s="1"/>
  <c r="R766" i="22" s="1"/>
  <c r="R882" i="22" s="1"/>
</calcChain>
</file>

<file path=xl/sharedStrings.xml><?xml version="1.0" encoding="utf-8"?>
<sst xmlns="http://schemas.openxmlformats.org/spreadsheetml/2006/main" count="12310" uniqueCount="2660">
  <si>
    <t>PROVINCIA</t>
  </si>
  <si>
    <t>COMUNA</t>
  </si>
  <si>
    <t>ETAPA</t>
  </si>
  <si>
    <t>BIP</t>
  </si>
  <si>
    <t>NOMBRE DEL PROYECTO</t>
  </si>
  <si>
    <t>A</t>
  </si>
  <si>
    <t>FIE</t>
  </si>
  <si>
    <t>OSORNO</t>
  </si>
  <si>
    <t>RS</t>
  </si>
  <si>
    <t>DISEÑO</t>
  </si>
  <si>
    <t>RS*</t>
  </si>
  <si>
    <t>N</t>
  </si>
  <si>
    <t>RS**</t>
  </si>
  <si>
    <t>RSD</t>
  </si>
  <si>
    <t>SS</t>
  </si>
  <si>
    <t>PIR</t>
  </si>
  <si>
    <t>PURRANQUE</t>
  </si>
  <si>
    <t>PUYEHUE</t>
  </si>
  <si>
    <t>RIO NEGRO</t>
  </si>
  <si>
    <t>SAN PABLO</t>
  </si>
  <si>
    <t>PROV. OSORNO</t>
  </si>
  <si>
    <t>PVP</t>
  </si>
  <si>
    <t>LLANQUIHUE</t>
  </si>
  <si>
    <t>AMPLIACION Y REMODELACION CONSULTORIO ANTONIO VARAS</t>
  </si>
  <si>
    <t>CALBUCO</t>
  </si>
  <si>
    <t>COCHAMO</t>
  </si>
  <si>
    <t>FRESIA</t>
  </si>
  <si>
    <t>FRUTILLAR</t>
  </si>
  <si>
    <t>LOS MUERMOS</t>
  </si>
  <si>
    <t>MAULLIN</t>
  </si>
  <si>
    <t>CHILOE</t>
  </si>
  <si>
    <t>CASTRO</t>
  </si>
  <si>
    <t>REPOSICION FERIA YUMBEL DE CASTRO</t>
  </si>
  <si>
    <t>ANCUD</t>
  </si>
  <si>
    <t>CONSTRUCCION CESFAM CARACOLES</t>
  </si>
  <si>
    <t>CHONCHI</t>
  </si>
  <si>
    <t>DALCAHUE</t>
  </si>
  <si>
    <t>PUQUELDON</t>
  </si>
  <si>
    <t>QUEILEN</t>
  </si>
  <si>
    <t>QUELLON</t>
  </si>
  <si>
    <t>QUEMCHI</t>
  </si>
  <si>
    <t>QUINCHAO</t>
  </si>
  <si>
    <t>PROV. CHILOE</t>
  </si>
  <si>
    <t>PALENA</t>
  </si>
  <si>
    <t>CHAITEN</t>
  </si>
  <si>
    <t>FUTALEUFU</t>
  </si>
  <si>
    <t>HUALAIHUE</t>
  </si>
  <si>
    <t>PROV. PALENA</t>
  </si>
  <si>
    <t>REGIONAL</t>
  </si>
  <si>
    <t>REPOSICION LICEO INTERNADO ANTULAFKEN PUAUCHO</t>
  </si>
  <si>
    <t>SUBSIDIO</t>
  </si>
  <si>
    <t>P.VARAS</t>
  </si>
  <si>
    <t>NORMALIZACION CESFAM PUERTO VARAS</t>
  </si>
  <si>
    <t>PROG. RECAMBIO CALEFACTORES CIUDAD OSORNO</t>
  </si>
  <si>
    <t>PROG. IMPLEMENTACION DE BUENAS PRACTICAS AMBIENTALES</t>
  </si>
  <si>
    <t>CONSTRUCCION CENTRO CULTURAL DE ACHAO</t>
  </si>
  <si>
    <t>P</t>
  </si>
  <si>
    <t>GASTO AÑOS ANTERIORES</t>
  </si>
  <si>
    <t>REPOSICION TEATRO MUNICIPAL DE CHONCHI</t>
  </si>
  <si>
    <t>MEJORAMIENTO INTEGRAL GIMNASIO FISCAL DE DALCAHUE</t>
  </si>
  <si>
    <t>TRANSFERENCIA PROGRAMAS DE INVERSIONES PRODUCTIVAS EN FAMILIAS USUARIAS DE PROGRAMAS DE ASESORIA INDAP</t>
  </si>
  <si>
    <t xml:space="preserve">NORMALIZACION CESFAM ALERCE </t>
  </si>
  <si>
    <t>PROGRAMA FOMENTO Y DESARROLLO PESCA ARTESANAL REGION DE LOS LAGOS 2014-2016</t>
  </si>
  <si>
    <t>MEJORAM. RUTA 7 SECTOR PTO. CARDENAS-SANTA LUCIA</t>
  </si>
  <si>
    <t>REPOSICION LICEO ALFREDO BARRIA OYARZUN</t>
  </si>
  <si>
    <t>CONSTRUCCION REDES DE AGUA POTABLE  Y ALCANTARILLADO DIVERSOS SECTORES</t>
  </si>
  <si>
    <t>CONSTRUCCION SERVICIO APR PINDACO QUITRIPULLI</t>
  </si>
  <si>
    <t>REPOSICION INTERNADOS MASCULINO FEMENINO</t>
  </si>
  <si>
    <t>REPOSICION ESCUELA  LA CAPILLA ISLA CAGUACH</t>
  </si>
  <si>
    <t>REPÓSICION ESCUELA RURAL ISLA LLINGUA</t>
  </si>
  <si>
    <t>CONSERVACIÓN RED VIAL DE VARIOS CAMINOS PAVIMENTADOS AÑO 2013 (C33)</t>
  </si>
  <si>
    <t>REPOSICIÓN ESTADIO EWALDO KLEIN DE PUERTO VARAS</t>
  </si>
  <si>
    <t>CONSERVACION Y EQUIP. EDIFI. CIAS. BOMBEROS 4TA;5TA Y CUARTEL GENERAL (C33)</t>
  </si>
  <si>
    <t>PTO. OCTAY</t>
  </si>
  <si>
    <t>INSTALACION SERVICIO DE ALCANTARILLADO DE CASCADA</t>
  </si>
  <si>
    <t>CONSTRUCCION  RELLENO SANITARIO PROV. DE OSORNO</t>
  </si>
  <si>
    <t>REPOSICION CUARTEL POLICIAL PREFECTURA PROVINCIAL OSORNO</t>
  </si>
  <si>
    <t>P. MONTT</t>
  </si>
  <si>
    <t>FIC</t>
  </si>
  <si>
    <t>FRIL</t>
  </si>
  <si>
    <t>REPOSICION CENTRO COMUNITARIO SALUD MENTAL OSORNO</t>
  </si>
  <si>
    <t>ENERGIZACION</t>
  </si>
  <si>
    <t>TRANSFERENCIA INVERSIÓN EN LA MIPE DEL MEJILLÓN CHILENO</t>
  </si>
  <si>
    <t>PROTECCION APLICACIÓN MODELO USO SUST. EN PAISAJE CONSERV. CHILOÉ</t>
  </si>
  <si>
    <t xml:space="preserve">TRANSFERENCIA DESARROLLO DEL T.I.E. EN TERRITORIO PATAGONIA VERDE </t>
  </si>
  <si>
    <t>TRANSFERENCIA MEJORAMIENTO DE LA PRODUCTIVIDAD EN ÁREAS DE MANEJO II</t>
  </si>
  <si>
    <t xml:space="preserve">TRANSFERENCIA GESTIÓN DEL TERRITORIO TURÍSTICO, REGIÓN DE LOS LAGOS </t>
  </si>
  <si>
    <t>CAPACITACION ASESORIA TECNICA EN TURISMO RURAL PARA PEQUEÑOS AGRICULToRES</t>
  </si>
  <si>
    <t>PV</t>
  </si>
  <si>
    <t>TRANSFERENCIA PDT PECUARIO BOVINO Y AGROINDUSTRIAL TPV</t>
  </si>
  <si>
    <t>TRANSFERENCIA ASESORIA ESPECIALIZADA CONSOLIDACION TENENCIA TIERRA EN AFC</t>
  </si>
  <si>
    <t>TRANSFERENCIA Y ASESORIA  TECNICA EN TURISMO RURAL II ETAPA</t>
  </si>
  <si>
    <t>TRANSFERENCIA PROGRAMA REGULARIZACION DERECHO APROVECHAMIENTOS DE AGUA</t>
  </si>
  <si>
    <t>CAPITAL SEMILLA PARA POTENCIAR LOS SEIS EJES PRODUCTIVOS A DE LA PROVINCIA DE PALENA</t>
  </si>
  <si>
    <t>TRANSFERENCIA FORTALECIMIENTO MICRO Y PEQUEÑA EMPRESA</t>
  </si>
  <si>
    <t>MEJORAMIENTO Y AMPLIACION HOSPITAL DE CASTRO (INFRA)</t>
  </si>
  <si>
    <t>CONSTRUCCION INFRAESTRUCTURA  AGUA POTABLE Y ALCANTARILLADO</t>
  </si>
  <si>
    <t>EN LICITACION</t>
  </si>
  <si>
    <t>OBRAS MENORES DE RIEGO Y SUMINISTRO DE AGUA AFC</t>
  </si>
  <si>
    <t>MEJORAMIENTO ACCESO NORTE DE SAN PABLO</t>
  </si>
  <si>
    <t>CONSTRUCCION CENTRO DE REFERENCIA  Y DIAGNOSTICO MEDICO</t>
  </si>
  <si>
    <t>TRANSFERENCIA APOYO A LA COMPETITIVIDAD PRODUCTORES MAPUCHES</t>
  </si>
  <si>
    <t>FAR</t>
  </si>
  <si>
    <t>REPOSICION POSTA SALUD RURAL COLIGUAL, PURRANQUE</t>
  </si>
  <si>
    <t>TRANSFERENCIA PROGRAMA INTEGRAL DE RIEGO REGION DE LOS LAGOS</t>
  </si>
  <si>
    <t>PROGRAMA MEJORAMIENTO GENETICO OVINO/BOVINO TPV</t>
  </si>
  <si>
    <t>CONSTRUCION CAMINO RUTA  W 807 SECTOR PUENTE NEGRO PTE. AQUELLAS</t>
  </si>
  <si>
    <t>MEJORAMIENTO RUTA V 69 SECTOR RALUN COCHAMO</t>
  </si>
  <si>
    <t>AMPLIACION ESCUELA BASICA  FUTALEUFU PARA EDUCACION MEDIA</t>
  </si>
  <si>
    <t>REPOSICION GIMNASIO MUNICIPAL DE FUTALEUFU</t>
  </si>
  <si>
    <t>CONSTRUCCION TERMINAL DE BUSES DE FUTALEUFU</t>
  </si>
  <si>
    <t>TRANSFERENCIA MONITOREO SITUACION SANITARIA EN BOVINOS Y OVINOS DEL TPV</t>
  </si>
  <si>
    <t>TRANSFERENCIA DESARROLLO SUSTENTABLE DESTINO TURISTICO PATAGONIA VERDE</t>
  </si>
  <si>
    <t>TRANSFERENCIA PROGRAMA RECUPERACION SUELO DEGRADADOS EN TPV</t>
  </si>
  <si>
    <t>TRANSFERENCIA TECNOLOGICA PARA EL DESARROLLO Y POTENCIAMIENTO DE LA AFC</t>
  </si>
  <si>
    <t>TRANSFERENCIA PROGRAMA VALORACION SELLO ORIGEN DE PRODUCTOS SILVOAGROPECUARIOS</t>
  </si>
  <si>
    <t>CAPACITACION NUCLEOS GESTORES TERRITORIOS PIRDT</t>
  </si>
  <si>
    <t>REPOSICION INTERNADO MIXTO LICEO POLIVALENTE DE QUEILEN</t>
  </si>
  <si>
    <t>MEJORAMIENTO Y AMPLIACION  APR DE HUILLINCO</t>
  </si>
  <si>
    <t>NORMALIZACION ELECTRICA 11 ISLAS DEL ARCHIPIELAGO DE CHILOE</t>
  </si>
  <si>
    <t>PROGRAMA APOYO INTEGRAL A LAS FERIAS LIBRES</t>
  </si>
  <si>
    <t>REPOSICION Y AMPLIACION BIBLIOTECA MUNICIPAL</t>
  </si>
  <si>
    <t>AMPLIACION CESFAM OVEJERIA OSORNO</t>
  </si>
  <si>
    <t>PROV.LLANQUIHUE</t>
  </si>
  <si>
    <t>20144598-3</t>
  </si>
  <si>
    <t>CONVENIO PUENTES CAMANCHACA, SIN NOMBRE Y LA PERA</t>
  </si>
  <si>
    <t>CONSTRUCCION PLANTA TRATAMIENTO PARGA</t>
  </si>
  <si>
    <t>REPOSICION ESCUELA RURAL DE COINCO</t>
  </si>
  <si>
    <t>CONSTRUCCION ESTADIO MUNICIPAL DE QUEMCHI</t>
  </si>
  <si>
    <t>NORMALIZACION CONSULTORIO RURAL PUQUELDON</t>
  </si>
  <si>
    <t>ACTUALIZACION PLANO REGULADOR COMUNA DE CHONCHI</t>
  </si>
  <si>
    <t>REPOSICION PARCIAL LICEO LAS AMERICAS ENTRE LAGOS</t>
  </si>
  <si>
    <t>TRANSFERENCIA  TECNOLOGICA PREVENCION PRECOZ DE NEOPLASIAS COLORECTALES</t>
  </si>
  <si>
    <t>SANEAMIENTO DE LA TENENCIA IRREGULAR DE LA PROPIEDAD PATAGONIA VERDE</t>
  </si>
  <si>
    <t>REPOSICION ESCUELA ANDREW JACKSON RIO NEGRO</t>
  </si>
  <si>
    <t>SUBSIDIO OPERACIÓN SIST. AUTOGENERACION ISLA DE QUEMCHI</t>
  </si>
  <si>
    <t>TRANFERENCIA EMERGENCIA PRODUCTIVA FERIANTES Y COCINERIAS DEL MAR</t>
  </si>
  <si>
    <t>CAPACITACION PERFECCIONAMIENTO ASIGNATURA LENGUA INDIGENA</t>
  </si>
  <si>
    <t>TRANSFERENCIAS DE HERRAMIENTAS DE VIDA PARA EL APRENDIZAJE</t>
  </si>
  <si>
    <t>TRANSFERENCIA CAPACITACION MEJORAMIENTO DE LA ACTIVIDAD FISICA</t>
  </si>
  <si>
    <t>ACTUAIZACION Y DIAGNOSTICO PLAN REGULADOR COMUNA QUELLON</t>
  </si>
  <si>
    <t>MEJORAMIENTO INFRAESTRUCTURA HOSPITAL LLANQUIHUE</t>
  </si>
  <si>
    <t>RE</t>
  </si>
  <si>
    <t>MEJORAMIENTO DE SUELOS  EN TERRITORIOS INDIGENAS</t>
  </si>
  <si>
    <t>PROV. LLANQUIHUE</t>
  </si>
  <si>
    <t xml:space="preserve">CONSTRUCCION SERVICIO APR CHINCHIN GRANDE </t>
  </si>
  <si>
    <t>NORMALIZACION TRES INTERSECCIONES CONFLICTIVAS RUTA 5 CASTRO</t>
  </si>
  <si>
    <t>REPOSICION POSTA SALUD RURAL AULEN</t>
  </si>
  <si>
    <t>REPOSICION ESCUELA RURAL LAGUNITAS PUERTO MONTT</t>
  </si>
  <si>
    <t>FOMENTO AGROECOLOGIA  Y PRODUCCION AGRICULTURA</t>
  </si>
  <si>
    <t>MEJORAMIENTO EDUCACION POBLACION ADULTA X REGION</t>
  </si>
  <si>
    <t>CAPACITACION Y FORTALECIMIENTO PERSONAS MAYORES</t>
  </si>
  <si>
    <t>AMPLIACION AERÓDROMO CAÑAL BAJO</t>
  </si>
  <si>
    <t>MEJORAMIENTO AVENIDA REPUBLICA</t>
  </si>
  <si>
    <t>MEJORAMIENTO Y CONSTRUCCION NICHOS CEMENTERIO LOS MUERMOS</t>
  </si>
  <si>
    <t>REPOSICION PARCIA LICEO POLITECNICO DE CALBUCO</t>
  </si>
  <si>
    <t>CONSTRUCCION CEMENTERIO MUNICIPAL DE CALBUCO</t>
  </si>
  <si>
    <t>ERRADICACION VISON DE LA REGION DE LOS LAGOS</t>
  </si>
  <si>
    <t>ERRADICACION SE LA BRUCELOSIS BOVINA</t>
  </si>
  <si>
    <t>CAPACITACION PARA EL FOMENTO AGROFORESTAL EN PALENA Y COCHAMO</t>
  </si>
  <si>
    <t>CAPACITACION Y VALORIZACION DE PRODUCTOS AGROPECUARIOS</t>
  </si>
  <si>
    <t>SANEAMIENTO ASESORIA LEGAL Y TECNICA  CONSOLIDACION DE LA TENENCIA IMPERFECTA  DE TIERRAS</t>
  </si>
  <si>
    <t>RECUPERACION Y DIVERSIFICACION PRODUCCION ACUICOLA EN PEQUEÑA ESCALA</t>
  </si>
  <si>
    <t>RECUPERACION DE DIVERSIDAD PROD DE LA PESCA ARTESANAL</t>
  </si>
  <si>
    <t>REPOSICION Y AMPLIACION CUARTEL 1° COMPAÑÍA DE BOMBEROS DE PALENA</t>
  </si>
  <si>
    <t xml:space="preserve">TRANSFERENCIA FORTALECIMIENTO Y COMPETITIVIDAD DE LA ARTESANIA </t>
  </si>
  <si>
    <t xml:space="preserve"> COSTO</t>
  </si>
  <si>
    <t>SECTOR</t>
  </si>
  <si>
    <t>EJECUCION</t>
  </si>
  <si>
    <t>PREFACTIBILIDAD</t>
  </si>
  <si>
    <t>ESTADO</t>
  </si>
  <si>
    <t>CAPACITACION DESARROLLO Y FORTALECIMIENTO PERSONAS DISCAPACITADAS</t>
  </si>
  <si>
    <t>FOMENTO</t>
  </si>
  <si>
    <t>TOTAL COMUNA DE  OSORNO</t>
  </si>
  <si>
    <t>TOTAL COMUNA DE  PURRANQUE</t>
  </si>
  <si>
    <t>TOTAL COMUNA DE  PUYEHUE</t>
  </si>
  <si>
    <t>TOTAL COMUNA DE  RIO NEGRO</t>
  </si>
  <si>
    <t>TOTAL COMUNA DE  SAN PABLO</t>
  </si>
  <si>
    <t>TOTAL COMUNA DE  P. MONTT</t>
  </si>
  <si>
    <t>TOTAL COMUNA DE  CALBUCO</t>
  </si>
  <si>
    <t>TOTAL COMUNA DE  COCHAMO</t>
  </si>
  <si>
    <t>TOTAL COMUNA DE  FRESIA</t>
  </si>
  <si>
    <t>TOTAL COMUNA DE  FRUTILLAR</t>
  </si>
  <si>
    <t>TOTAL COMUNA DE  LLANQUIHUE</t>
  </si>
  <si>
    <t>TOTAL COMUNA DE  LOS MUERMOS</t>
  </si>
  <si>
    <t>TOTAL COMUNA DE  MAULLIN</t>
  </si>
  <si>
    <t>TOTAL COMUNA DE  P.VARAS</t>
  </si>
  <si>
    <t>TOTAL COMUNA DE  CASTRO</t>
  </si>
  <si>
    <t>TOTAL COMUNA DE  ANCUD</t>
  </si>
  <si>
    <t>TOTAL COMUNA DE  CHONCHI</t>
  </si>
  <si>
    <t>TOTAL COMUNA DE  C.VELEZ</t>
  </si>
  <si>
    <t>TOTAL COMUNA DE  DALCAHUE</t>
  </si>
  <si>
    <t>TOTAL COMUNA DE  PUQUELDON</t>
  </si>
  <si>
    <t>TOTAL COMUNA DE  QUELLON</t>
  </si>
  <si>
    <t>TOTAL COMUNA DE  QUEILEN</t>
  </si>
  <si>
    <t>TOTAL COMUNA DE  QUEMCHI</t>
  </si>
  <si>
    <t>TOTAL COMUNA DE  QUINCHAO</t>
  </si>
  <si>
    <t>TOTAL COMUNA DE  CHAITEN</t>
  </si>
  <si>
    <t>TOTAL COMUNA DE  FUTALEUFU</t>
  </si>
  <si>
    <t>TOTAL COMUNA DE  HUALAIHUE</t>
  </si>
  <si>
    <t>TOTAL COMUNA DE  PALENA</t>
  </si>
  <si>
    <t>COMUNA DE OSORNO</t>
  </si>
  <si>
    <t>COMUNA DE PURRANQUE</t>
  </si>
  <si>
    <t>COMUNA DE PUYEHUE</t>
  </si>
  <si>
    <t>COMUNA DE RIO NEGRO</t>
  </si>
  <si>
    <t>COMUNA DE SAN JUAN DE LA COSTA</t>
  </si>
  <si>
    <t>TOTAL COMUNA DE  SAN JUAN DE LA COSTA</t>
  </si>
  <si>
    <t>COMUNA DE SAN PABLO</t>
  </si>
  <si>
    <t>PROVINCIALES</t>
  </si>
  <si>
    <t>TOTAL PROVINCIALES</t>
  </si>
  <si>
    <t>TOTAL PROVINCIA DE OSORNO</t>
  </si>
  <si>
    <t>COMUNA DE PUERTO MONTT</t>
  </si>
  <si>
    <t>COMUNA DE CALBUCO</t>
  </si>
  <si>
    <t>COMUNA DE COCHAMO</t>
  </si>
  <si>
    <t>COMUNA DE FRESIA</t>
  </si>
  <si>
    <t>COMUNA DE FRUTILLAR</t>
  </si>
  <si>
    <t>COMUNA DE LLANQUIHUE</t>
  </si>
  <si>
    <t>COMUNA DE LOS MUERMOS</t>
  </si>
  <si>
    <t>COMUNA DE MAULLIN</t>
  </si>
  <si>
    <t>COMUNA DE PUERTO VARAS</t>
  </si>
  <si>
    <t>TOTAL PROVINCIA DE LLANQUIHUE</t>
  </si>
  <si>
    <t>COMUNA DE CASTRO</t>
  </si>
  <si>
    <t>COMUNA DE ANCUD</t>
  </si>
  <si>
    <t>COMUNA DE CHONCHI</t>
  </si>
  <si>
    <t>COMUNA DE DALCAHUE</t>
  </si>
  <si>
    <t>COMUNA DE PUQUELDON</t>
  </si>
  <si>
    <t>COMUNA DE QUELLON</t>
  </si>
  <si>
    <t>COMUNA DE QUEILEN</t>
  </si>
  <si>
    <t>COMUNA DE QUEMCHI</t>
  </si>
  <si>
    <t>COMUNA DE QUINCHAO</t>
  </si>
  <si>
    <t>TOTAL  PROVINCIALES</t>
  </si>
  <si>
    <t>TOTAL PROVINCIA DE CHILOE</t>
  </si>
  <si>
    <t>COMUNA DE CHAITEN</t>
  </si>
  <si>
    <t>COMUNA DE FUTALEUFU</t>
  </si>
  <si>
    <t>COMUNA DE HUALAIHUE</t>
  </si>
  <si>
    <t>COMUNA DE PALENA</t>
  </si>
  <si>
    <t>TOTAL PROVINCIA DE PALENA</t>
  </si>
  <si>
    <t>REGIONALES</t>
  </si>
  <si>
    <t>TOTAL FOMENTO</t>
  </si>
  <si>
    <t>TOTAL REGIONAL</t>
  </si>
  <si>
    <t>TOTAL PRESUPUESTO 2018</t>
  </si>
  <si>
    <t>TOTAL</t>
  </si>
  <si>
    <t>PROVISION</t>
  </si>
  <si>
    <t>SUBT.</t>
  </si>
  <si>
    <t>SITUACION ACTUAL</t>
  </si>
  <si>
    <t>FNDR</t>
  </si>
  <si>
    <t>CONSTRUCCION SEDE UNIVERSITARIA PARA LA PROVINCIA DE CHILOE</t>
  </si>
  <si>
    <t>DIAGNOSTICO PARA LA ESTRATEGIA REGIONAL RESIDUOS SOLIDOS</t>
  </si>
  <si>
    <t>S/C</t>
  </si>
  <si>
    <t>RECUPERACION DE ACTIVIDADES PRODUCTIVAS DE LA PESCA ARTESANAL</t>
  </si>
  <si>
    <t>REPOSICION EDIFICIO GOBERNACIÓN Y SERVICIOS PUBLICOS EN CHAITEN</t>
  </si>
  <si>
    <t>CAPACITACION FORTALECIMIENTO DE LA AUTONOMÍA ECONÓMICA DE MUJERES EMPRENDEDORAS DEL SERNAMEG</t>
  </si>
  <si>
    <t>CAPACITACION TRABAJO EN FIBRA ANIMAL Y VEGETAL MUJERES DE CHAITEN</t>
  </si>
  <si>
    <t>AMPLIACION ÁREA DE MOVIMIENTO PEQUEÑO AERÓDROMO ALTO PALENA</t>
  </si>
  <si>
    <t>MEJORAMIENTO ÁREA DE MOVIMIENTO PEQUEÑO AERÓDROMO AYACARA</t>
  </si>
  <si>
    <t>HABILITACION EDIFICIO EGAÑA 60 PUERTO MONTT REG. LOS LAGOS</t>
  </si>
  <si>
    <t>REPOSICION RAMPA DE CONECTIVIDAD RILAN CASTRO</t>
  </si>
  <si>
    <t>CONSTRUCCION SISTEMA AGUA POTABLE RURAL ALTO PUELO, COCHAMO</t>
  </si>
  <si>
    <t>CONSTRUCCION CONEXION VIAL ISLA TALCAN ARCH. DESERTORES,CHAITEN</t>
  </si>
  <si>
    <t>MEJORAMIENTO RUTA 235-CH SECTOR V. S. LUCIA-P. RAMIREZ, PROV. PALENA</t>
  </si>
  <si>
    <t>TRANSFERENCIA PROGRAMA RENOVACIÓN FLOTA LOCOMOCIÓN COLECTIVA</t>
  </si>
  <si>
    <t>MEJORAMIENTO HOSPITAL DE RIO NEGRO</t>
  </si>
  <si>
    <t>NORMALIZACION HOSPITAL DE ANCUD</t>
  </si>
  <si>
    <t>NORMALIZACION HOSPITAL DE QUELLON, PROVINCIA DE CHILOE</t>
  </si>
  <si>
    <t>CAPACITACION ORDENAMIENTO PREDIAL Y FOMENTO A LA PRODUCCIÓN LIMPIA</t>
  </si>
  <si>
    <t>CAPACITACION Y MEJORAMIENTO OBRAS PARA USO EFICIENTE REC. HIDRICOS A NIVEL PREDIAL EN COM.IND</t>
  </si>
  <si>
    <t>DIFUSION PARA EL FORTALECIMIENTO Y DSLLO DEL SELLO SIPAM CHILOE EN LA AFC</t>
  </si>
  <si>
    <t>CONSTRUCCION CUARTEL 8° COMPAÑIA DE BOMBEROS</t>
  </si>
  <si>
    <t>REPOSICION REPOSICIÓN CUARTEL 2° CÍA. BOMBEROS CALBUCO</t>
  </si>
  <si>
    <t>MEJORAMIENTO Y READECUACION FUNCIONAL HOSPITAL DE PALENA</t>
  </si>
  <si>
    <t>REPOSICION CUARTEL INVESTIGACIONES PUERTO VARAS</t>
  </si>
  <si>
    <t>INICIATIVAS DE ARRASTRE</t>
  </si>
  <si>
    <t>EDUCACIÓN Y CULTURA</t>
  </si>
  <si>
    <t>EN EJECUCION</t>
  </si>
  <si>
    <t>SALUD</t>
  </si>
  <si>
    <t>TRANSPORTE</t>
  </si>
  <si>
    <t>DEFENSA Y SEGURIDAD</t>
  </si>
  <si>
    <t>CON CONVENIO</t>
  </si>
  <si>
    <t>INICIATIVAS NUEVAS</t>
  </si>
  <si>
    <t>NORMALIZACION CECOSF COMUNA DE OSORNO (BOX DENTAL)</t>
  </si>
  <si>
    <t>CONSTRUCCION Y REPOSICION ACERAS POBLACION BERNARDO OHIGGINS</t>
  </si>
  <si>
    <t>ARI</t>
  </si>
  <si>
    <t>APROBADO CORE</t>
  </si>
  <si>
    <t>AGUA POTABLE Y ALCANTARILLADO</t>
  </si>
  <si>
    <t>MEJORAMIENTO HOSPITAL DE PTO OCTAY</t>
  </si>
  <si>
    <t>CONSTRUCCION POSTA SALUD EL PONCHO</t>
  </si>
  <si>
    <t>MULTISECTORIAL</t>
  </si>
  <si>
    <t>ENERGÍA</t>
  </si>
  <si>
    <t>DEPORTE</t>
  </si>
  <si>
    <t>SAN JUAN DE LA COSTA</t>
  </si>
  <si>
    <t>HABILITACION SUMINISTRO E. E. QUILLOIMO SAN JUAN DE LA COSTA</t>
  </si>
  <si>
    <t>TOTAL DE INICIATIVAS NUEVAS</t>
  </si>
  <si>
    <t>ADQUISICION CAMION MULTIPROPOSITO Y ADQUISICION DE 20  CONTENEDORES (C33)</t>
  </si>
  <si>
    <t>RS***</t>
  </si>
  <si>
    <t>CONSERVACION SISTEMA DE AGUAS PREDIALES COMUNIDADES INDIGENAS (C33)</t>
  </si>
  <si>
    <t>REQUERIMIENTO</t>
  </si>
  <si>
    <t>OT</t>
  </si>
  <si>
    <t>MEJORAMIENTO CALLE BARROS ARANA</t>
  </si>
  <si>
    <t>MEJORAMIENTO CALLE PADRE HARTER</t>
  </si>
  <si>
    <t>CONSTRUCCION REDES AGUA POTABLE Y ALCANT VILLA LOS PINOS ALTOS</t>
  </si>
  <si>
    <t>AMPLIACION APR LAS QUEMAS SAN ANTONIO SECTOR CHAQUEIHUA</t>
  </si>
  <si>
    <t>CONSERVACION MULTICANCHA CUBIERTA LICEO MANUEL MONTT (C33)</t>
  </si>
  <si>
    <t>ADQUISICION CAMION CARGA LATERAL Y TRANSBORDO MOVIL PARA RECOLECCION RESIDUOS SOLIDOS DOMICILIARIOS (C33)</t>
  </si>
  <si>
    <t>REPOSICION BUS DE PASAJEROS DE LA COMUNA DE COCHAMO (C33)</t>
  </si>
  <si>
    <t>CONSTRUCCION ESTADIO MUNCIPAL DE COCHAMO</t>
  </si>
  <si>
    <t>MEJORAMIENTO 03 CALLES LOCALIDAD DE PARGA, FRESIA</t>
  </si>
  <si>
    <t>CONSTRUCCION CASETAS SANITARIAS Y CONEXION SECTOR LOS PRADOS, FRESIA</t>
  </si>
  <si>
    <t>CONSTRUCCION RED A AGUA POTABLE RURAL SECTOR CENTINELA LA HUACHA</t>
  </si>
  <si>
    <t>FI</t>
  </si>
  <si>
    <t>REPOSICION EDIFICIO CONSISTORIAL, LLANQUIHUE</t>
  </si>
  <si>
    <t>CONSTRUCCION CIERRE EX VERTEDERO MUNICIPAL LOS MUERMOS</t>
  </si>
  <si>
    <t>CONSTRUCCION SERVICIO APR LOS ALAMOS</t>
  </si>
  <si>
    <t>CONSTRUCCION SERVICIO APR SECTOR CUESTA LA VACA, C LOS MUERMOS</t>
  </si>
  <si>
    <t>INDUSTRIA, COMERCIO, FINANZAS Y TURISMO</t>
  </si>
  <si>
    <t>RESTAURACION IGLESIA N. SRA. DE LA CANDELARIA (MN), CARELMAPU</t>
  </si>
  <si>
    <t>CONSERVACION VIAL PUNTOS CONGESTIONADOS (C33)</t>
  </si>
  <si>
    <t>NORMALIZACION  ESCUELA RURAL ANA NELLY OYARZUN</t>
  </si>
  <si>
    <t>CONSERVACION DE ACERAS EN DIVERSAS CALLES DE ANCUD (C33)</t>
  </si>
  <si>
    <t>REPOSICION EDIFICIO PUBLICO DE CHACAO</t>
  </si>
  <si>
    <t>REPOSICION ESCUELA RURAL BAHIA LINAO</t>
  </si>
  <si>
    <t>REPOSICION ESCUELA RURAL DE QUITRIPULLI</t>
  </si>
  <si>
    <t>CURACO DE VÉLEZ</t>
  </si>
  <si>
    <t>REPOSICION ESTADIO MUNICIPAL DE CURACO DE VELEZ</t>
  </si>
  <si>
    <t>CONSTRUCCION GIMNASIO TENAUN</t>
  </si>
  <si>
    <t>CONSTRUCCION REDES AGUA POTABLE Y ALC ST VISTA HERMOSA</t>
  </si>
  <si>
    <t>CONSERVACION CAMINOS NO ENROLADOS QUELLON CONTINENTAL (C33)</t>
  </si>
  <si>
    <t>CONSERVACION CAMINOS RURALES SECTOR SUR (C33)</t>
  </si>
  <si>
    <t>CONSERVACION CAMINOS ISLA BUTACHAUQUES (C33)</t>
  </si>
  <si>
    <t>HABILITACION Y MEJORAMIENTO SUM. ELECTRICO TUBILDAD MONTAÑA</t>
  </si>
  <si>
    <t xml:space="preserve">REPOSICION ESCUELA BASICA LLIUCO </t>
  </si>
  <si>
    <t>SUBSIDIO A LA OPERACION SISTEMA PRIVADO DE GENERACION ISLA TAC</t>
  </si>
  <si>
    <t>CONSTRUCCION COMPLEJO DEPORTIVO CANCHA RAYADA</t>
  </si>
  <si>
    <t>CONSERVACION CAMINOS VECINALES POR GLOSA , ETAPA I PROVINCIA DE CHILOE (C33)</t>
  </si>
  <si>
    <t>REPOSICION PLAZA DE ARMAS DE CHAITEN</t>
  </si>
  <si>
    <t>CONSERVACION SEDE SOCIAL LOCALIDAD DE CONTAO (C33)</t>
  </si>
  <si>
    <t>CONSERVACION GIMNASIO ESCUELA SEMILLERO DE ROLECHA (C33)</t>
  </si>
  <si>
    <t>TOTAL INICIATIVAS PUESTA EN MARCHA</t>
  </si>
  <si>
    <t>CONSTRUCCION GIMNASIO PICHICOLO</t>
  </si>
  <si>
    <t>CONSTRUCCION 2 CASA PARA PROFESIONALES CECOSF HUALAIHUE</t>
  </si>
  <si>
    <t>CONSTRUCCION SISTEMA AGUA POTABLE PUNTILLA PICHICOLO</t>
  </si>
  <si>
    <t>CONSTRUCCION SISTEMA AGUA POTABLE CHOLGO</t>
  </si>
  <si>
    <t>ACTUALIZACION PLAN REGULADOR COMUNA DE PALENA (C33)</t>
  </si>
  <si>
    <t>PESCA</t>
  </si>
  <si>
    <t>SILVOAGROPECUARIO</t>
  </si>
  <si>
    <t>SUBSIDIO A LA OPERACION SISTEMA PRIVADO DE GENERACION ISLAS AYACARA</t>
  </si>
  <si>
    <t>ADQUISICION EQUIPOS GPS BIENES NACIONALES PALENA (C33)</t>
  </si>
  <si>
    <t>DIAGNOSTICO DIVERSOS SECTORES EN ISLAS DESERTORES</t>
  </si>
  <si>
    <t>ACTUALIZACION, MODIFICACION Y REESTRUCTURACION DE LA PROPUESTA PROT (C33)</t>
  </si>
  <si>
    <t>CONSERVACION FACHADAS Y CIRCULACIONES CENTRO ADMINISTRATIVO REGIONAL (C33)</t>
  </si>
  <si>
    <t>REPOSICION COMPLEJOR FRONTERIZO CARDENAL SAMORE</t>
  </si>
  <si>
    <t>SALDO POR INVERTIR</t>
  </si>
  <si>
    <t>CONSERVACION PERIÓDICA, CAMINO BÁSICO ROL W-813 Y ROL W-815 (C33)</t>
  </si>
  <si>
    <t>CONSERVACION DE VEREDAS FRANCKE, OSORNO (C33)</t>
  </si>
  <si>
    <t>CONSERVACION VARIOS CNOS. VECINALES GLOSA 7, COMUNA DE COCHAMO (C33)</t>
  </si>
  <si>
    <t>VIVIENDA</t>
  </si>
  <si>
    <t>COMPROMISO 2018</t>
  </si>
  <si>
    <t>CONSTRUCCION INFRAESTRUCTURA SANITARIA LOCALIDAD DE PARGUA</t>
  </si>
  <si>
    <t>REPOSICION HOSPEDERIA HOGAR DE CRISTO, OSORNO</t>
  </si>
  <si>
    <t>CONSTRUCCION CEMENTERIO DE CONTAO, HUALAIHUE</t>
  </si>
  <si>
    <t>REPOSICION EDIFICIO CONSISTORIAL RÍO NEGRO</t>
  </si>
  <si>
    <t>CONSTRUCCION SERVICIO APR TERMAS DE RALUN, PUERTO VARAS</t>
  </si>
  <si>
    <t>REPOSICION POSTA DE SALUD DE PALQUI</t>
  </si>
  <si>
    <t>HABILITACION SUMINISTRO ELECTRICO SECTOR COSTA SAN PABLO</t>
  </si>
  <si>
    <t>CONSTRUCCION SERVICIO APR SANTA AMANDA</t>
  </si>
  <si>
    <t>REPOSICION POSTA DE SALUD RURAL DE NEPUE, COMUNA DE QUEILEN</t>
  </si>
  <si>
    <t>CONSTRUCCION SISTEMA APR SECTOR LAS CRUCES, COMUNA DE FRESIA</t>
  </si>
  <si>
    <t>CONSTRUCCION BIBLIOTECA MUNICIPAL, COMUNA DE MAULLIN</t>
  </si>
  <si>
    <t>CONSTRUCCION SISTEMA AGUA POTABLE RURAL DE TARAHUIN, CHONCHI</t>
  </si>
  <si>
    <t>REPOSICION CUARTEL SEGUNDA COMPAÑIA DE BOMBEROS, PUERTO VARAS</t>
  </si>
  <si>
    <t>HABILITACION S.E E.PICHILAFQUENMAPU SN JUAN DE LA COSTA</t>
  </si>
  <si>
    <t>REPOSICION TERMINAL PORTUARIO DE CHAITEN</t>
  </si>
  <si>
    <t>CONSTRUCCION PAVIMENTACION CALLES CARLOS CONDELL Y WILLIAM REBOLLEDO</t>
  </si>
  <si>
    <t>CONSTRUCCION ESTADIO MUNICIPAL ANFUR, COMUNA DE FRESIA</t>
  </si>
  <si>
    <t>CONSTRUCCION CENTRO CULTURAL COMUNITARIO, LLANQUIHUE</t>
  </si>
  <si>
    <t>HABILITACION SUMINISTRO E. ELECTRICA SECTOR NOROESTE, FUTALEUFU</t>
  </si>
  <si>
    <t>CONSTRUCCION POSTA DE SALUD RURAL PUCATRIHUE</t>
  </si>
  <si>
    <t>MEJORAMIENTO Y PAVIMENTACIÓN CALLE LAUTARO SUR - FUTALEUFÚ</t>
  </si>
  <si>
    <t>HABILITACION SUMINISTRO E. ELECTRICA SECTOR CURANUE SUR, QUELLON</t>
  </si>
  <si>
    <t>REPOSICION CUARTEL BOMBEROS 5TA CIA, COMUNA DE CASTRO</t>
  </si>
  <si>
    <t>REPOSICION POSTA RURAL LA POZA, COMUNA DE SAN PABLO</t>
  </si>
  <si>
    <t>CONSTRUCCION CARPETA SINTETICA CANCHA ROLECHA</t>
  </si>
  <si>
    <t>CONSTRUCCION ESTADIO MUNICIPAL DE QUEILEN, COMUNA DE QUEILEN</t>
  </si>
  <si>
    <t>REPOSICION CASA DE ACOGIDA DE LA DISCAPACIDAD</t>
  </si>
  <si>
    <t>CONSTRUCCION SERVICIO DE APR SECTOR COPIHUE, FRUTILLAR</t>
  </si>
  <si>
    <t>CONSTRUCCION MULTICANCHA CERRADA FRANCISCO COLOANE COMUNA DE QUELLÓN</t>
  </si>
  <si>
    <t>REPOSICION ESCUELA DE LA CULTURA, FRIDOLINA BARRIENTOS, CASTRO</t>
  </si>
  <si>
    <t>REPOSICION POSTA DE SALUD RURAL DE PIO PIO, COMUNA DE QUEILEN</t>
  </si>
  <si>
    <t>PROSPECCION HIDROGEOLICO Y SONDAJE COMUNA DE CASTRO</t>
  </si>
  <si>
    <t>CONSTRUCCION CENTRO COMUNITARIO QUENUIR, COMUNA DE MAULLIN</t>
  </si>
  <si>
    <t>CONSTRUCCION CENTRO COMUNITARIO DEL ADULTO MAYOR - COMUNA PUQUELDON</t>
  </si>
  <si>
    <t>REPOSICION ESCUELA RURAL DE HUILLINCO COMUNA DE CHONCHI</t>
  </si>
  <si>
    <t>RESTAURACION IGLESIA LUTERANA COMUNA DE PUERTO VARAS</t>
  </si>
  <si>
    <t>CONSTRUCCION SERVICIO AGUA POTABLE RURAL COLONIA PONCE, PURRANQUE</t>
  </si>
  <si>
    <t>REPOSICION POSTA DE SALUD RURAL DE ISLA LLINGUA</t>
  </si>
  <si>
    <t>CONSTRUCCION PLANTA DE TRATAMIENTO DE AGUAS SERVIDAS ENTRE LAGOS</t>
  </si>
  <si>
    <t>CONSTRUCCION RED DE ALCANTARILLADO Y PTAS VILLA SANTA LUCIA</t>
  </si>
  <si>
    <t>NORMALIZACION PUENTE DE MAULLIN N°1, COMUNA DE LLANQUIHUE.</t>
  </si>
  <si>
    <t>REPOSICION POSTA DE SALUD RURAL EL TRAIGUEN, FRESIA</t>
  </si>
  <si>
    <t>CONSTRUCCION FERIA POBLACION MOYANO, OSORNO</t>
  </si>
  <si>
    <t>MEJORAMIENTO CAMINOS COMUNALES DE CURACO DE VELEZ</t>
  </si>
  <si>
    <t>REPOSICION CENTRO COMUNITARIO EL COLORADO</t>
  </si>
  <si>
    <t>CONSTRUCCION SISTEMA APR LOCALIDAD RURAL DE AGUAS BUENAS, ANCUD</t>
  </si>
  <si>
    <t>CONSTRUCCION SERVICIO DE APR LOMA DE LA PIEDRA-LA HUACHA, FRUTILLAR</t>
  </si>
  <si>
    <t>CONSTRUCCION CALLE NUEVA NUEVE DE FRUTILLAR</t>
  </si>
  <si>
    <t>HABILITACION SUMINISTRO ENERGIA ELECTRICA CHAITEN VIEJO</t>
  </si>
  <si>
    <t>CONSTRUCCION CUARTEL 2° COMPAÑIA BOMBEROS DE LA COMUNA DE CHONCHI</t>
  </si>
  <si>
    <t>CONSTRUCCION PAVIMENTOS AVENIDA PRESIDENTE IBAÑEZ, CALBUCO</t>
  </si>
  <si>
    <t>REPOSICION ESCUELA RURAL DE COMPU, COMUNA DE QUELLON</t>
  </si>
  <si>
    <t>ANALISIS ESTUDIO PLAN REGULADOR COMUNAL DE FUTALEUFÚ</t>
  </si>
  <si>
    <t>REPOSICION POSTA DE SALUD RURAL DE LA ISLA CHELIN, CASTRO</t>
  </si>
  <si>
    <t>CONSTRUCCION ESTADIO CORTE-ALTO, PURRANQUE</t>
  </si>
  <si>
    <t>AMPLIACION SERV. APR BAHIA LINAO HACIA HUAPILINAO Y R.NEGRO,ANCUD</t>
  </si>
  <si>
    <t>MEJORAMIENTO Y AMPLIACIÓN GIMNASIO MUNICIPAL, COMUNA LOS MUERMOS</t>
  </si>
  <si>
    <t>HABILITACION SUMINISTRO ELÉCTRICO SECTOR LLANO CENTRAL</t>
  </si>
  <si>
    <t>EVALUADO</t>
  </si>
  <si>
    <t>SR</t>
  </si>
  <si>
    <t>CONSERVACION CALLE GRANÍTICO DE PUERTO MONTT (C33)</t>
  </si>
  <si>
    <t>CONSERVACION CNOS.VECINALES GLOSA 7,COMUNA HUALAIHUÉ, PROV. PALENA(C33)</t>
  </si>
  <si>
    <t>EQUIPAMIENTO PARA SISTEMA TERRITORIAL DE VIGILANCIA Y RESGUARDO DE LAS AREAS DE MANEJO DE LA(C33)</t>
  </si>
  <si>
    <t>ADQUISICION LANCHA POLICIAL TENENCIA HORNOPIRÉN, COMUNA HUALAIHUE(C33)</t>
  </si>
  <si>
    <t>CONSERVACION GIMNASIO FISCAL DE RIO NEGRO (C33)</t>
  </si>
  <si>
    <t>CONSERVACION EDIFICIO GOBERNACION PROVINCIAL (C33)</t>
  </si>
  <si>
    <t>CONSERVACION DIVERSOS CAMINOS  RURALES COMUNA DE PUQUELDON (C33)</t>
  </si>
  <si>
    <t>CONSERVACION CALLES Y SITIOS FISCALES DE CHAITEN(C33)</t>
  </si>
  <si>
    <t>ADQUISICION DE VEHICULOS PARA LA EJECUCION DE LABORALES MUNICIPALES(C33)</t>
  </si>
  <si>
    <t>REPOSICION CARRO BOMBA 2° CÍA. BOMBEROS CALBUCO(C33)</t>
  </si>
  <si>
    <t>ADQUISICION DE CLINICA VETERINARIA MOVIL  P. VARAS(C33)</t>
  </si>
  <si>
    <t>ADQUISICION CEMENTERIO PARQUE   LAS ROSAS(C33)</t>
  </si>
  <si>
    <t>ADQUISICION SISTEMA DE ILUMINACIÓN PAD. RÍO NEGRO HORNOPIRÉN(C33)</t>
  </si>
  <si>
    <t>ADQUISICION EQUIPOS Y EQUIPAMIENTOS PARA HOSPITALES PROVINCIA DE PALENA(C33)</t>
  </si>
  <si>
    <t>REPOSICION MOVILES TRASLADOS HOSPITALES PROVINCIA DE PALENA(C33)</t>
  </si>
  <si>
    <t>EQUIPAMIENTO PLANTAS  POTABILIZADORAS DE EMERGENCIA(C33)</t>
  </si>
  <si>
    <t>OBSERVADO</t>
  </si>
  <si>
    <t>CONSERVACIÓN VARIOS CAMINOS VECINALES GLOSA 7 COMUNA DE FRESIA(C33)</t>
  </si>
  <si>
    <t>ADQUISICION CABINA FOTOTERAPIA PARA HOSPITAL BASE DE OSORNO(C33)</t>
  </si>
  <si>
    <t>TOTAL DE INICIATIVAS DE ARRASTRE</t>
  </si>
  <si>
    <t>INICIATIVAS PUESTAS EN MARCHA</t>
  </si>
  <si>
    <t>FONDO INNOVACION Y COMPETITIVIDAD</t>
  </si>
  <si>
    <t xml:space="preserve">APROBADO  LEY </t>
  </si>
  <si>
    <t>FONDO  REGIONAL DE INICIATIVA LOCAL</t>
  </si>
  <si>
    <t>LEY</t>
  </si>
  <si>
    <t>SUBT 24</t>
  </si>
  <si>
    <t>ACTIVIDADES CULTURALES</t>
  </si>
  <si>
    <t>ACTIVIDADES DEPORTIVAS</t>
  </si>
  <si>
    <t>ACTIVIDADES COMUNIDAD ACTIVA</t>
  </si>
  <si>
    <t>BOMBEROS</t>
  </si>
  <si>
    <t>CONSTRUCCION REDES DE AP Y ALCANT. DIVERSOS SECTORES CIUDAD DALCAHUE</t>
  </si>
  <si>
    <t>CONSTRUCCION CENTRO REHABILITACIÓN COMUNA DE ANCUD</t>
  </si>
  <si>
    <t>REPOSICION ESCUELA RURAL DE ISLA ALAO</t>
  </si>
  <si>
    <t>CONSTRUCCION CENTRO ADULTO MAYOR COMUNA DE CHONCHI</t>
  </si>
  <si>
    <t>HABILITACION INSTALACION SERVICIO DE AGUA POTABLE RURAL DE TOLQUIEN</t>
  </si>
  <si>
    <t>CONSTRUCCION APR CRUCERO NUEVO, COMUNA DE PURRANQUE</t>
  </si>
  <si>
    <t>TOTAL BOMBEROS</t>
  </si>
  <si>
    <t>SC</t>
  </si>
  <si>
    <t>SOLICITUD DOP</t>
  </si>
  <si>
    <t>CONSTRUCCION SISTEMA AGUA POTABLE RURAL QUILIPULLI-ROMAZAL</t>
  </si>
  <si>
    <t>DIFUSION Y PROMOCION TURISTICA REGION DE LOS LAGOS</t>
  </si>
  <si>
    <t>SOLICITUD</t>
  </si>
  <si>
    <t>SUBSIDIO A LA OPERACION SISTEMA ISLAS DESERTORES</t>
  </si>
  <si>
    <t>SUBSIDIO A LA OPERACION SISTEMA ELECTRICO 11 ISLAS</t>
  </si>
  <si>
    <t>CONSERVACION CASA PAULY PUERTO MONTT (C33)</t>
  </si>
  <si>
    <t>CONSERVACION PERIODICA CAMINOS BASICOS SANTA BARBARA CHANA (C33)</t>
  </si>
  <si>
    <t>CAPACITACION Y FORTALECIMIENTO PESCADORES ARTESANALES DE CUCAO</t>
  </si>
  <si>
    <t>MEJORAMIENTO IMAGENOLOGÍA COMPLEJA HOSPITAL BASE SAN JOSÉ DE OSORNO</t>
  </si>
  <si>
    <t>CONSERVACIÓN CAMINOS VECINALES POR GLOSA 7, ETAPA 1, PROVINCIA OSORNO(C33)</t>
  </si>
  <si>
    <t>CONSERVACION CAMINOS NO ENROLADOS DE LA COMUNA DE PUYEHUE (C33)</t>
  </si>
  <si>
    <t>CONSERVACION PLAZA DE ARMAS DE SAN PABLO (C33)</t>
  </si>
  <si>
    <t>MEJORAMIENTO INFRAESTRUCTURA PASO CARDENAL SAMORE(PATIO CAMIONES)</t>
  </si>
  <si>
    <t>REPOSICION POSTA DE SALUD PEÑASMO</t>
  </si>
  <si>
    <t>CONSERVACION EDIFICIO DAEM, FRESIA (C33)</t>
  </si>
  <si>
    <t>CONSTRUCCION RED DE AGUA POTABLE RURAL SECTOR VILLA ALEGRE</t>
  </si>
  <si>
    <t>REPOSICION EQUIPOS DE ILUMINACION ESPACIOS PUBLICOS, LOS MUERMOS(C33)</t>
  </si>
  <si>
    <t>REPOSICION CAMIONETAS MUNICIPALES, COMUNA LOS MUERMOS(C33)</t>
  </si>
  <si>
    <t>REPOSICION LICEO CARMELA CARVAJAL DE PRAT</t>
  </si>
  <si>
    <t>REPOSICION ESCUELA RURAL WALTERIO MEYER RUSCA, AGUA BUENA, OSORNO</t>
  </si>
  <si>
    <t>HABILITACIÓN SUMINISTRO ENERGÍA ELEC. SECTOR LA POZA</t>
  </si>
  <si>
    <t>HABILITACIÓN SUMINISTRO ENERGÍA ELEC. SECTOR COLLIHUINCO</t>
  </si>
  <si>
    <t>ADQUISICION PLANTA MOVIL FAENADORA DE GANADO MENOR(C33)</t>
  </si>
  <si>
    <t>HABILITACION SUMINISTRO E E ALEUCAPI SN JUAN DL COS</t>
  </si>
  <si>
    <t>ADQUISICION CAMIÓN MULTIPROPOSITO, COMUNA CALBUCO(C33)</t>
  </si>
  <si>
    <t>CONSTRUCCION SISTEMA DE AGUA POTABLE RURAL DE YATES COCHAMO</t>
  </si>
  <si>
    <t>CONSTRUCCION MICROCENTRAL HIDROELECTRICA SOTOMO</t>
  </si>
  <si>
    <t>CONSTRUCCION CENTRO CULTURAL, COMUNA DE FRESIA</t>
  </si>
  <si>
    <t>REPOSICION 03 CAMIONES TOLVA Y 01 RETROEXCAVADORA, FRESIA(C33)</t>
  </si>
  <si>
    <t>MEJORAMIENTO INTERCONEXIÓN VIAL, FRUTILLAR ALTO Y BAJO</t>
  </si>
  <si>
    <t>CONSTRUCCION PUENTE EL SARGAZO DE PTO MONTT</t>
  </si>
  <si>
    <t>CONSERVACION DE 20,2 KM. DE CAMINOS VECINALES C. DE LOS MUERMOS(C33)</t>
  </si>
  <si>
    <t>ADQUISICION DOS MINIBUSES PARA CCR LOS MUERMOS(C33)</t>
  </si>
  <si>
    <t>EQUIPAMIENTO TECNOLÓGICO PARA ESTABLECIMIENTOS DE EDUCACION MEDIA(C33)</t>
  </si>
  <si>
    <t>MEJORAMIENTO DIVERSAS CALLES DE CARELMAPU</t>
  </si>
  <si>
    <t>HABILITACION S.E.E SECTOR LA MATANZA TRES CUMBRES</t>
  </si>
  <si>
    <t>ADQUISICION EQUIPAMIENTO ESTABLECIMIENTOS EDUCACIONALES, PTO VARAS(C33)</t>
  </si>
  <si>
    <t>REPOSICION LUMINARIAS LED ALUMBRADO PUBLICO, PUERTO VARAS(C33)</t>
  </si>
  <si>
    <t>MEJORAMIENTO IGLESIA SAGRADO CORAZÓN DE JESÚS, PUERTO VARAS</t>
  </si>
  <si>
    <t>CONSERVACION PLAZA DE ARMAS Y SU ENTORNO, PUERTO VARAS(C33)</t>
  </si>
  <si>
    <t>CONSERVACION ACERAS SECTOR CENTRO DE PUERTO VARAS(C33)</t>
  </si>
  <si>
    <t>REPOSICION POSTA DE SALUD HUYAR ALTO</t>
  </si>
  <si>
    <t>REPOSICION DE EQUIPAMIENTO PARA LA RECOLECCION DE RSD DALCAHUE(C33)</t>
  </si>
  <si>
    <t>CONSERVACION EDIFICIO CONSISTORIAL COMUNA DE QUEILEN(C33)</t>
  </si>
  <si>
    <t>REPOSICION POSTA DE SALUD ISLA TAC</t>
  </si>
  <si>
    <t>ADQUISICION MAQUINARIA VIAL COMUNA DE QUEMCHI(C33)</t>
  </si>
  <si>
    <t>ADQUISICION CAMION MULIPROPOSITO MUNICIPALIDAD DE PUQUELDON(C33)</t>
  </si>
  <si>
    <t>CONSERVACION ESTADIO MUNICIPAL DE PUQUELDON(C33)</t>
  </si>
  <si>
    <t>REPOSICION MAQUINARIA PARA CONSERVACIÓN DE CAMINOS RURALES(C33)</t>
  </si>
  <si>
    <t>CONSTRUCCION CENTRO INTEGRAL DE TRATAMIENTOS DE RSD</t>
  </si>
  <si>
    <t>ADQUISICION MAQUINARIA CAMIÓN MULTIPROPOSITO DE EMERGENCIA MUNICIPAL(C33)</t>
  </si>
  <si>
    <t>CONSERVACION COMPLEJO DEPORTIVO COMUNA DE QUEILEN(C33)</t>
  </si>
  <si>
    <t>ADQUISICION CAMIÓN LIMPIA FOSAS PARA LA COMUNA DE QUINCHAO(C33)</t>
  </si>
  <si>
    <t>CONSTRUCCIÓN GIMNASIO ESCUELA ORIENTE</t>
  </si>
  <si>
    <t>NORMALIZACION SUMINISTRO E.E SECTOR AUCHO ALTO TUBILDAD.</t>
  </si>
  <si>
    <t>CONSTRUCCION SISTEMA AGUA POTABLE EL MANZANO</t>
  </si>
  <si>
    <t>CONSTRUCCION SISTEMA DE AGUA POTABLE Y ALCANTARILLADO SECTOR PUERTO</t>
  </si>
  <si>
    <t>TRAMITE CONVENIO</t>
  </si>
  <si>
    <t>CONCURSO</t>
  </si>
  <si>
    <t>RECOMENDADO</t>
  </si>
  <si>
    <t>SR*</t>
  </si>
  <si>
    <t>ADQUISICION MINIBUS ESCUELA DIFERENCIAL SAN CARLOS DE ANCUD(C33)</t>
  </si>
  <si>
    <t>ADQUISICION 10 CAMIONETAS DE 1° INTERVENCION(C33)</t>
  </si>
  <si>
    <t>ADQUISICION 10 CARROS BOMBAS(C33)</t>
  </si>
  <si>
    <t>CONSTRUCCION CONECTIVIDAD INTERTERRAZAS PUERTO MONTT</t>
  </si>
  <si>
    <t>NORMALIZACION DE SEMAFOROS CIUDAD DE PUERTO VARAS</t>
  </si>
  <si>
    <t>SOLICITUD TRANSPORTE</t>
  </si>
  <si>
    <t>MEJORAMIENTO CALLE EL TENIENTE, BARRIO INDUSTRIAL</t>
  </si>
  <si>
    <t>MEJORAMIENTO ACCESIBILIDAD SECTOR FRANCKE-CENTRO OSORNO</t>
  </si>
  <si>
    <t>MEJORAMIENTO INTERCONEXION VIAL CENTRO-PONIENTE</t>
  </si>
  <si>
    <t>CAPACITACION ESCUELA DE OFICIOS TURISMO REGION DE LOS LAGOS</t>
  </si>
  <si>
    <t>ASISTENCIA TECNICA PESCADORES ARTESANALES SUBTERRITORIO 2 PMDT PATAGONIA VERDE</t>
  </si>
  <si>
    <t>SOLICITUD DIPLAN</t>
  </si>
  <si>
    <t>AMPLIACION Y MEJORAMIENTO INSTITUTO TELETON</t>
  </si>
  <si>
    <t>SOLICITUD GORE</t>
  </si>
  <si>
    <t>CONSTRUCCION EDIFICIO INSTITUCIONAL ONEMI LOS LAGOS</t>
  </si>
  <si>
    <t>SOLICITUD ONEMI</t>
  </si>
  <si>
    <t>REQUERIMIENTO SSCH</t>
  </si>
  <si>
    <t>REPOSICION ESCUELA MAILLEN ESTERO</t>
  </si>
  <si>
    <t>REPOSICION POSTA DEL SECTOR RURAL DE CHAICAS</t>
  </si>
  <si>
    <t>CONSTRUCCION ESTABLECIMIENTO EDUCACIONAL SEC. ALERCE I ETAPA P MONTT</t>
  </si>
  <si>
    <t xml:space="preserve">REPOSICION ESTADIO ANTONIO VARAS COMUNA PUERTO MONTT </t>
  </si>
  <si>
    <t>CONSTRUCCION EDIFICIO CONSISTORIAL FRUTILLAR</t>
  </si>
  <si>
    <t>CONSTRUCCION RED DE AGUA POTABLE SECTOR LOS BAJOS, FRUTILLAR</t>
  </si>
  <si>
    <t>REPOSICION CENTRO DE SALUD DE ATENCION PRIMARIA FRUTILLAR</t>
  </si>
  <si>
    <t>REPOSICIÓN CUARTEL SEXTA COMPAÑÍA DE BOMBEROS PUERTO VARAS</t>
  </si>
  <si>
    <t>HABILITACION SUMINISTRO ENERGIA ELECTRICA SECTOR LOS RISCOS</t>
  </si>
  <si>
    <t>SOLICITUD MUNICIPIO</t>
  </si>
  <si>
    <t>CONSTRUCCION CENTRO CIVICO DE DALCAHUE</t>
  </si>
  <si>
    <t>CONSTRUCCION CENTRO DE DESPACHO Y BASE SAMU PROVINCIA DE OSORNO</t>
  </si>
  <si>
    <t>REPOSICION CENTRO DE SALUD FAMILIAR CON SAR RAHUE ALTO</t>
  </si>
  <si>
    <t>REPOSICION CENTRO DE SALUD BAHIA MANSA</t>
  </si>
  <si>
    <t>CONSTRUCCION COSAM RAHUE</t>
  </si>
  <si>
    <t>CONSTRUCCION CENTRO DIURNO DE REHABILITACION DE SALUD MENTAL</t>
  </si>
  <si>
    <t>REPOSICION POSTA RURAL COLONIA PONCE, PURRANQUE</t>
  </si>
  <si>
    <t>REPOSICION POSTA DE SALUD RURAL HUEYUSCA, PURRANQUE</t>
  </si>
  <si>
    <t>CONSTRUCCION INFRAESTRUCTURA SANITARIA ALCANTARILLADO PILMAIQUEN</t>
  </si>
  <si>
    <t>MEJORAMIENTO CALLES QUEMCHI Y ELEUTERIO RAMIREZ</t>
  </si>
  <si>
    <t>CONSTRUCCION CIERRE VERTEDERO MUNICIPAL COMUNA DE PUERTO MONTT</t>
  </si>
  <si>
    <t>CONSTRUCCION ESTACION DE TRANSFERENCIA LA CAMPANA CALBUCO</t>
  </si>
  <si>
    <t>CONSTRUCCION SISTEMA DE AGUA POTABLE RURAL EL QUECHE</t>
  </si>
  <si>
    <t>REPOSICION P.T.A.S. Y REDES AP Y ALCANT, CAÑITAS, LOS MUERMOS</t>
  </si>
  <si>
    <t>REPOSICION ESCUELA EPSON ENSENADA</t>
  </si>
  <si>
    <t>LIBRE</t>
  </si>
  <si>
    <t>TRANSFERENCIA PROGRAMA  FOMENTO PRODUCTIVO ASOCIATIVO 2 REGION DE LOS LAGOS</t>
  </si>
  <si>
    <t>TRANSFERENCIA Y ADOPCION DESARROLLO CAPITAL HUMANO PARA LA AGRICULTURA FAMILIAR CAMPESINA</t>
  </si>
  <si>
    <t>TERMINADO</t>
  </si>
  <si>
    <t>CONSTRUCCION BODEGA Y GALPON MUNICIPAL</t>
  </si>
  <si>
    <t>MEJORAMIENTO Y REPOSICION ESCUELA ANTUPIREN</t>
  </si>
  <si>
    <t>CONSTRUCCION CENTRO TRATAMIENTO INTEGRAL RESIDUOS SOLIDOS FUTALEUFU</t>
  </si>
  <si>
    <t xml:space="preserve"> </t>
  </si>
  <si>
    <t>COMUNA DE CURACO DE VELEZ</t>
  </si>
  <si>
    <t>CONSTRUCCION SISTEMA AGUA POTABLE  RURAL GUAPILACUY</t>
  </si>
  <si>
    <t>REPOSICION ESTADIO MUNICIPAL DE FRUTILLAR</t>
  </si>
  <si>
    <t>CONSTRUCCION ESCUELA ESPECIAL SAN AGUSTIN</t>
  </si>
  <si>
    <t>CONSTRUCCION SERVICIO APR SECTOR RURAL EL MAÑIO</t>
  </si>
  <si>
    <t>CONSTRUCCION APR SECTOR RURAL LA VEGA</t>
  </si>
  <si>
    <t>REPOSICION RETEN CARABINEROS DE COCHAMO</t>
  </si>
  <si>
    <t>CONSTRUCCION CANCHA SINTETICA Y ESTADIO MUNICIPAL DE PUAUCHO SAN JUAN DE LA COSTA</t>
  </si>
  <si>
    <t>CONSTRUCCION POSTA SALUD RURAL LA PIEDRA</t>
  </si>
  <si>
    <t>REPOSICION PLAZA DE ARMAS CIUDAD DE PURRANQUE</t>
  </si>
  <si>
    <t>COMUNA DE PUERTO OCTAY</t>
  </si>
  <si>
    <t>SALDO</t>
  </si>
  <si>
    <t>SALDO A 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</si>
  <si>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</si>
  <si>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</si>
  <si>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</si>
  <si>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</si>
  <si>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</si>
  <si>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</si>
  <si>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</si>
  <si>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</si>
  <si>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</si>
  <si>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</si>
  <si>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</si>
  <si>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HABILITACION BANCO DE LECHE MATERNA DONADA</t>
  </si>
  <si>
    <t>SOLICITUD SSR</t>
  </si>
  <si>
    <t>CONSTRUCCION CENTRO DE SALUD COCHAMO</t>
  </si>
  <si>
    <t>CONSTRUCCION CENTRO POLIFUNCIONAL INTERCULTURAL DE COÑIMO</t>
  </si>
  <si>
    <t>REPOSICION DE CAMIONETAS MUNICIPALES (C33)</t>
  </si>
  <si>
    <t>ADQUISICION EQUIPOS Y EQUIPAMIENTO CENTRO ONCOLOGICO AMBULATORIO (C33)</t>
  </si>
  <si>
    <t>HABILITACION DE BOX Y CAMARA HIPERBARICA(C33)</t>
  </si>
  <si>
    <t>ADQUISICION EQUIPOS Y EQUIPAMIENTO PARA HABILITACION PABELLON CMA (C33)</t>
  </si>
  <si>
    <t>CONSERVACION VEREDAS DE LA POBLACION CARRASCO (C33)</t>
  </si>
  <si>
    <t>CONSTRUCCION POSTA DE MANQUEMAPU</t>
  </si>
  <si>
    <t>CONSERVACION ESPACIO PUBLICO BODEGON</t>
  </si>
  <si>
    <t xml:space="preserve">SOLICITUD </t>
  </si>
  <si>
    <t xml:space="preserve">CAPACITACION CENTRO EMPRENDIMIENTO PATAGONIA VERDE </t>
  </si>
  <si>
    <t>CONSTRUCCION POSTA SALUD RURAL CHAN CHAN</t>
  </si>
  <si>
    <t>CONSTRUCCION CONEXIÓN VIAL SECTOR PALENA-LAGO PALENA</t>
  </si>
  <si>
    <t>ORD 1896, OF 2992</t>
  </si>
  <si>
    <t>CONSTRUCCION CANCHA SINTETICA ACHAO, COMUNA DE QUINCHAO</t>
  </si>
  <si>
    <t>CONSTRUCCION CANCHA SINTETICA DE FUTBOL SECTOR MOCOPULLI</t>
  </si>
  <si>
    <t>ACTUALIZACION PLAN DE DESARROLLO COMUNAL DE ANCUD</t>
  </si>
  <si>
    <t>CONSTRUCCION MATADERO MUNICiPAL CASTRO</t>
  </si>
  <si>
    <t>CONSTRUCCION CENTRO DE DIALIZADOS Y TRANSPLANTADOS RENALES</t>
  </si>
  <si>
    <t>HABILITACION SUMINISTRO E E SECTOR POPOEM</t>
  </si>
  <si>
    <t>HABILITACION SUMINISTRO ENERGÍA ELÉCTRICA SECTOR PILLUCO</t>
  </si>
  <si>
    <t>REPOSICION BODEGA Y OFICIANS MUNICPALES COMUNA DE FUTALEFU</t>
  </si>
  <si>
    <t>CONSTRUCCION COSNULTORIO RURAL DE CONTAO</t>
  </si>
  <si>
    <t>HABILITACION DE UNIDADES CRITICAS, HOSPITAL DE CHAITEN</t>
  </si>
  <si>
    <t>TOTAL COMUNA DE  PUERTO OCTAY</t>
  </si>
  <si>
    <t>DISEÑO MEJORAMIENTO PLANTA DE TRATARAMIENTO DE AGUAS SERVIDAS</t>
  </si>
  <si>
    <t>DISEÑO ALCANTARILLADO DE CASCADAS</t>
  </si>
  <si>
    <t>CONSERVACION DE CAMINOS NO ENROLADOS(C33)</t>
  </si>
  <si>
    <t>DISEÑO CONSTRUCCION CEMENTERIO DE PUERTO OCTAY</t>
  </si>
  <si>
    <t>CONSERVACION SISTEMAS DE APRS COMUNA PUERTO OCTAY</t>
  </si>
  <si>
    <t>REPOSICION DE MAQUINAS Y EQUIPOS MEJORAMIENTO DE CAMINOS(C33)</t>
  </si>
  <si>
    <t>CONSTRUCCION OFICINA REGISTRO CIVIL E IDENTIF. ALERCE, PUERTO MONTT</t>
  </si>
  <si>
    <t>POTENCIAMIENTO Y DIVERSIFICACION DE LOS ACUICULTORES DE PEQUEÑA ESCALA Y AMERB</t>
  </si>
  <si>
    <t>HABILITACION SUMINISTRO ELECTRICO SECTOR COLO COLO</t>
  </si>
  <si>
    <t>TRANSFERENCIA DE LA TECNOLOGIA DE PRODUCCION DE JUVENILES DEL PULPO ROJO PATAGONICO</t>
  </si>
  <si>
    <t>CAPACITACION PARA EL DES. Y FORTAL. RUTA DE LOS PARQUES REG. LOS LAGOS</t>
  </si>
  <si>
    <t>CONSERVACION CAMINOS RURALES INDIGENA, GLOSA 10</t>
  </si>
  <si>
    <t>CONSTRUCCION CASA DE ACOGIDA DEL ADULTO MAYOR</t>
  </si>
  <si>
    <t>REPOSICION CAMION TOLVA</t>
  </si>
  <si>
    <t>CAPACITACION PARA FORTALECIEMIENTO TECNOLOGOCO PARA LA IMPLEMETACION DEL PLAN INDUSTRIAL PARA EL CONSUMO HUMANO</t>
  </si>
  <si>
    <t>CAPACITACION TECNICA PARA LA IMPLEMENTACION DEL PLAN DE DESARROLLO DE LA INDUSTRIA MITULICULTURA</t>
  </si>
  <si>
    <t>CAPACITACION PARA DESARROLLO Y FORTALECIMIENTO PRODUCTIVO DE ZONAS ESTRATEGICAS</t>
  </si>
  <si>
    <t>CAPACITACION DINAMINACION DEST. TURISTICO PMONTT,CALBUCO,MAULLIN PATRIMONIAL</t>
  </si>
  <si>
    <t>REPOSICION VEHICULOS PDI, PROVINCIA DE OSORNO</t>
  </si>
  <si>
    <t>REPOSICION VEHICULOS PDI PROVINCIA DE LLANQUIHUE</t>
  </si>
  <si>
    <t>APROBADO</t>
  </si>
  <si>
    <t xml:space="preserve">   COMPROMISO 2018</t>
  </si>
  <si>
    <t>CONSTRUCCION RECINTO MULTIUSO ESCUELA DIF.SAN CARLOS DE ANCUD</t>
  </si>
  <si>
    <t>REPOSICION ESCUELA TEHUACO-QUETALCO COOMUNA DALCAHUE</t>
  </si>
  <si>
    <t>DICIEMBRE</t>
  </si>
  <si>
    <t>HABILITACION SSEE SECTOR QUEULLIN</t>
  </si>
  <si>
    <t>TRANSFERENCIA FORTALECER PESCA ARTESANAL CHAITEN, HUALAIHUE Y COCHAMO</t>
  </si>
  <si>
    <t>CONSTRUCCION DEFENSAS FLUVIALES RIO BLANCO CHAITEN SUR</t>
  </si>
  <si>
    <t>MEJORAMIENTO DIVERSAS CALLES PROVINCIA DE PALENA</t>
  </si>
  <si>
    <t>CONSERVACION  CAMINO BASICO RUTA  W609 ETAPA I</t>
  </si>
  <si>
    <t>MEJORAMIENTO PLAZA VILLA SANTA LUCIA</t>
  </si>
  <si>
    <t>CONSERVACION GIMNASIO MUNICIPAL DE HORNOPIREN</t>
  </si>
  <si>
    <t>RESTAURACION FACHADAS ZONAS TIPICAS P. VARAS</t>
  </si>
  <si>
    <t>CONSTRUCCION CANCHA SINTETICA ESTADIO CHILE DEPORTES</t>
  </si>
  <si>
    <t>RESPOSICION CENTRO DE SALUD DE QUEMCHI</t>
  </si>
  <si>
    <t>MEJORAMIENTO ESTADIO PUDETO, ANCUD</t>
  </si>
  <si>
    <t>DIAGNOSTICO DEL SISTEMA DE FORTIFICACIONES DE ANCUD (C33)</t>
  </si>
  <si>
    <t>REPOSICION ESTADIO VIEJOS CRACK CHINQUIHUE</t>
  </si>
  <si>
    <t>DIFUSION PROG. DE APLICACIÓN DE ESTRATEGIAS DE PROMOCION</t>
  </si>
  <si>
    <t>CONSTRUCCION HOSPEDERIA HOGAR DE CRISTO</t>
  </si>
  <si>
    <t>AMPLIACIÓN COMPLEJO DEPORTIVO ESTERO LOBOS</t>
  </si>
  <si>
    <t>CONSTRUCCION ALCANTARILLADO  Y PLANTA DE TRATAMIENTO CRUCERO</t>
  </si>
  <si>
    <t>CONSTRUCCION POSTA SALUD RURAL CHAMILCO</t>
  </si>
  <si>
    <t>Total general</t>
  </si>
  <si>
    <t>REPOSICION DE SALUD RURAL LA PASADA</t>
  </si>
  <si>
    <t>COSTO TOTAL</t>
  </si>
  <si>
    <t>PROVISIÓN</t>
  </si>
  <si>
    <t>%</t>
  </si>
  <si>
    <t xml:space="preserve"> TOTAL GASTO AÑOS ANTERIORES</t>
  </si>
  <si>
    <t xml:space="preserve"> COMPROMISO </t>
  </si>
  <si>
    <t>DISTRIBUCIÓN DEL COMPROMISO</t>
  </si>
  <si>
    <t xml:space="preserve">MARCO DECRETADO </t>
  </si>
  <si>
    <t>DEFICIT</t>
  </si>
  <si>
    <t xml:space="preserve">FIC: Fondo de Innovación para la Competitividad </t>
  </si>
  <si>
    <t xml:space="preserve">FIE: Fondo de Infraestructura Educacional </t>
  </si>
  <si>
    <t>LIBRE: Fondo de Libre Disponibilidad</t>
  </si>
  <si>
    <t>PVP: Puesta en Valor del Patrimionio</t>
  </si>
  <si>
    <t>RSD: Residuos Sólidos Domiciliarios</t>
  </si>
  <si>
    <t>SS: Saneamiento Sanitario</t>
  </si>
  <si>
    <t>TRS:Transantiago</t>
  </si>
  <si>
    <t>PIR: Programa de Infraestructura Rural</t>
  </si>
  <si>
    <t>PV: Patogonia Verde</t>
  </si>
  <si>
    <t xml:space="preserve">  </t>
  </si>
  <si>
    <t>EFICIENCIA GASTO INTERNO</t>
  </si>
  <si>
    <t xml:space="preserve">EFICIENCIA DEL GASTO INTERNO </t>
  </si>
  <si>
    <t>DECRETADO</t>
  </si>
  <si>
    <t>EFICIENCIA REGIONAL</t>
  </si>
  <si>
    <t xml:space="preserve">PAGADO </t>
  </si>
  <si>
    <t xml:space="preserve">ACUMULADO </t>
  </si>
  <si>
    <t>Etiquetas de fila</t>
  </si>
  <si>
    <t xml:space="preserve">    COSTO</t>
  </si>
  <si>
    <t xml:space="preserve">   GASTO AÑOS ANTERIORES</t>
  </si>
  <si>
    <t xml:space="preserve">   SALDO A DICIEMBRE</t>
  </si>
  <si>
    <t xml:space="preserve">   SALDO POR INVERTIR</t>
  </si>
  <si>
    <t>FNDR 2018</t>
  </si>
  <si>
    <t xml:space="preserve">CONSERVACION RED APR SECTOR COLONIA SAN MARTIN </t>
  </si>
  <si>
    <t xml:space="preserve"> TOTAL PAGADO  2018</t>
  </si>
  <si>
    <t xml:space="preserve"> TOTAL PAGADO 2018</t>
  </si>
  <si>
    <t>CODIGO BIP</t>
  </si>
  <si>
    <t>NOMBRE</t>
  </si>
  <si>
    <t>ITEM</t>
  </si>
  <si>
    <t>PROGRAMADO ENERO</t>
  </si>
  <si>
    <t>PROGRAMADO FEB</t>
  </si>
  <si>
    <t>PROGRAMADO MARZO</t>
  </si>
  <si>
    <t>PROGRAMADO ABRIL</t>
  </si>
  <si>
    <t>PROGRAMADO MAYO</t>
  </si>
  <si>
    <t>PROGRAMADO JUNIO</t>
  </si>
  <si>
    <t>PROGRAMADO JULIO</t>
  </si>
  <si>
    <t>PROGRAMADO AGOSTO</t>
  </si>
  <si>
    <t>PROGRAMADO SEPT</t>
  </si>
  <si>
    <t>PROGRAMADO OCTUBRE</t>
  </si>
  <si>
    <t>PROGRAMADO NOV</t>
  </si>
  <si>
    <t>PROGRAMADO DIC</t>
  </si>
  <si>
    <t>30063478-0</t>
  </si>
  <si>
    <t>DISEÑO Y REPOSICION ESCUELA MAILLEN ESTERO EJECUCION</t>
  </si>
  <si>
    <t>G. ADMINISTRATIVOS</t>
  </si>
  <si>
    <t>CONSULTORIA</t>
  </si>
  <si>
    <t>OBRAS CIVILES</t>
  </si>
  <si>
    <t>EQUIPAMIENTO</t>
  </si>
  <si>
    <t>EQUIPOS</t>
  </si>
  <si>
    <t>30034666-0</t>
  </si>
  <si>
    <t>REPOSICION POSTA RURAL DE CHAICAS</t>
  </si>
  <si>
    <t>30103446-0</t>
  </si>
  <si>
    <t>CONSTRUCCION ESTABLECIEMIENTO EDUCACIONAL SECTOR ALERCE, I ETAPA PTO MONTT</t>
  </si>
  <si>
    <t>30199272-0</t>
  </si>
  <si>
    <t>REPOSICION ESTADIO ANTONIO VARAS COMUNA DE PUERTO MONTT</t>
  </si>
  <si>
    <t>30154323-0</t>
  </si>
  <si>
    <t>CONSTRUCCION COMUNIDAD TERAPEUTICA DROGODEPENDIENTES PROVINCIA DE LLANQUIHUE</t>
  </si>
  <si>
    <t>30137333-0</t>
  </si>
  <si>
    <t>CONSERVACION EDIFICIO GOBERNACION PROVINCIAL DE LLANQUIHUE</t>
  </si>
  <si>
    <t>30228773-0</t>
  </si>
  <si>
    <t>ADQUISICION EQUIPAMIENTO MATERIALES PELIGROSOS BOMBEROS PUERTO MONTT</t>
  </si>
  <si>
    <t>30461279-0</t>
  </si>
  <si>
    <t>20195455-0</t>
  </si>
  <si>
    <t>TERRENOS</t>
  </si>
  <si>
    <t>30076574-0</t>
  </si>
  <si>
    <t>REPOSIICON EDIFICIO CONSISTORIAL COMUNA DE LLANQUIHUE</t>
  </si>
  <si>
    <t>30088011-0</t>
  </si>
  <si>
    <t>CONSTRUCCION PLANTA DE TRATAMIENTO LOCALIDAD DE PARGA</t>
  </si>
  <si>
    <t>30130451-0</t>
  </si>
  <si>
    <t>30458130-0</t>
  </si>
  <si>
    <t>PMB LOS PRADOS</t>
  </si>
  <si>
    <t>30071843-0</t>
  </si>
  <si>
    <t>30291172-0</t>
  </si>
  <si>
    <t>REPOSICION Y AMPLIACION BIBLIOTECA MUNICIPAL DE FRUTILLAR</t>
  </si>
  <si>
    <t>30128506-0</t>
  </si>
  <si>
    <t>CONSTRUCCION RED DE AGUA POTABLE SECTOR LOS BAJOS</t>
  </si>
  <si>
    <t>30219228-0</t>
  </si>
  <si>
    <t>30465244-0</t>
  </si>
  <si>
    <t>CONSTRUCCION RED DE APR SECTOR COLONIA SAN MARTIN, FRUTILLAR</t>
  </si>
  <si>
    <t>30465242-0</t>
  </si>
  <si>
    <t>CONSTRUCCION RED DE APR CENTINELA LA HUACHA</t>
  </si>
  <si>
    <t>30077934-0</t>
  </si>
  <si>
    <t>30108787-0</t>
  </si>
  <si>
    <t>REPOSICION DE REDES AP Y ALCANT. CAÑITAS LOS MUERMOS (2)</t>
  </si>
  <si>
    <t>30279673-0</t>
  </si>
  <si>
    <t>MEJORAMIENTO Y CONSTRUCCION DE NICHOS CEMENTERIO LOS MUERMOS</t>
  </si>
  <si>
    <t>30464833-0</t>
  </si>
  <si>
    <t>CONSERVACION DE 20,2 KM DE CAMINOS VECINALES DE LOS MUERMOS</t>
  </si>
  <si>
    <t>30248522-0</t>
  </si>
  <si>
    <t>CONSTRUCCION ESTADIO MUNICIPAL DE COCHAMO</t>
  </si>
  <si>
    <t>30342773-0</t>
  </si>
  <si>
    <t>MEJORAMIENTO RUTA V-69, SECTOR RALUN-COCHAMO, COMUNA DE COCHAM,O</t>
  </si>
  <si>
    <t>30077481-0</t>
  </si>
  <si>
    <t>RESTAURACION IGLESIA N.S. DE LA CANDELARIA DE CARELMAPU, MAULLIN</t>
  </si>
  <si>
    <t>30427023-0</t>
  </si>
  <si>
    <t>EQUIPAMIENTO TECNOLOGICO PARA EDUCACION PREBASICA MAULLIN</t>
  </si>
  <si>
    <t>MOBILIARIO Y OTROS</t>
  </si>
  <si>
    <t>20086686-0</t>
  </si>
  <si>
    <t>REPOSICION PARCIAL LICEO POLITECNICO CALBUCIO</t>
  </si>
  <si>
    <t>30087299-0</t>
  </si>
  <si>
    <t>30204522-0</t>
  </si>
  <si>
    <t>REPOSICION CUARTEL SEXTA CIA DE BOMBEROS, PUERTO VARAS</t>
  </si>
  <si>
    <t>30465984-0</t>
  </si>
  <si>
    <t>ADQUISICION CEMENTERIO PARQUE LAS ROSAS</t>
  </si>
  <si>
    <t>EDIFICIOS</t>
  </si>
  <si>
    <t>MAQUINAS Y EQUIPOS</t>
  </si>
  <si>
    <t>RESTAURACION FACHADAS ZONA TIPICA PUERTO VARAS</t>
  </si>
  <si>
    <t>30377475-0</t>
  </si>
  <si>
    <t>CONSTRUCCION HOSPITAL PUERTO VARAS</t>
  </si>
  <si>
    <t>30064230-0</t>
  </si>
  <si>
    <t>REPOSICION ESTADIO EWALDO KLEIN DE PUERTO VARAS</t>
  </si>
  <si>
    <t>PTES CAMANCHACA, SIN NOMBRE Y LA PERA</t>
  </si>
  <si>
    <t>30460140-0</t>
  </si>
  <si>
    <t>CONSERVACION FACHADAS Y CIRCULACIONES CENTRO ADMINISTRATIVO REGIONAL</t>
  </si>
  <si>
    <t>DIAGNOSTICO DIVERSOS SECTORES ARCHIPIELAGO ISLAS DESERTORES, CHAITEN</t>
  </si>
  <si>
    <t>30396578-0</t>
  </si>
  <si>
    <t>CONSERVACION PUNTOS CONGESTIONADOS REGION DE LOS LAGOS</t>
  </si>
  <si>
    <t>CONSTRUCCION REDES DE AGUA POTABLE Y ALCANTARILLADO DIVERSOS SECTORES DE CASTRO</t>
  </si>
  <si>
    <t>TERRENO</t>
  </si>
  <si>
    <t>VEHICULOS</t>
  </si>
  <si>
    <t>MEJORAMIENTO Y AMPLIACION HOSPITAL DE CASTRO (prefactibilidad)</t>
  </si>
  <si>
    <t>NORMALIZACION DE TRES INTERSECCIONES CONFLICTIVAS  RUTA 5, CASTRO</t>
  </si>
  <si>
    <t>CONSTRUCCION SISTEMA AGUA POTABLE RURAL GUAPILACUY COMUNA DE ANCUD</t>
  </si>
  <si>
    <t>REPOSICIÓN ESCUELA BASICA LLIUCO , QUEMCHI</t>
  </si>
  <si>
    <t>REPOSICION ESCUELA LA CAPILLA DE ISLA CAGUACH</t>
  </si>
  <si>
    <t>CONSERVACION DIVERSOS CAMINOS RURALES COMUNA PUQUELDON</t>
  </si>
  <si>
    <t>CONSERVACIÓN MULTICANCHA CUBIERTA LICEO DE HOMBRES MANUEL MONTT</t>
  </si>
  <si>
    <t>REPOSICIÓN ESCUELA RURAL LAGUNITAS COMUNA PUERTO MONTT (DISEÑO)</t>
  </si>
  <si>
    <t>ADQUISICIÓN CAMIÓN CARGA LATERAL Y TRANSBORDO MOVIL PARA 
RECOLECCIÓN RESIDUOS SÓLIDOS</t>
  </si>
  <si>
    <t>REPOSICIÓN BUS DE PASAJEROS DE COCHAMÓ</t>
  </si>
  <si>
    <t>CONTRUCCIÓN SERVICIO DE APR SECTOR COPIHUE, FRUTILLAR</t>
  </si>
  <si>
    <t>CONSERVACIÓN CNOS. VECINALES POR GLOSA 7, ETAPA 1, PROVINCIA CHILOÉ</t>
  </si>
  <si>
    <t>CONSTRUCCIÓN SISTEMA AGUA POTABLE RURAL QUILIPULLI ROMAZAL, CHONCHI</t>
  </si>
  <si>
    <t>CONSTRUCCION REDES DE AP Y ALCANTAR. SECTOR VISTA HERMOSA, DALCAHUE</t>
  </si>
  <si>
    <t>CONSTRUCCION GIMNASIO TENAUN COMUNA DE DALCAHUE</t>
  </si>
  <si>
    <t>CONSERVACIÓN CAMINOS NO ENROLADOS QUELLON CONTINENTAL</t>
  </si>
  <si>
    <t>ADQUISICIÓN MINIBUS ESCUELA DIFERENCIAL SAN CARLOS DE ANCUD</t>
  </si>
  <si>
    <t>NORMALIZACIÓN HOSPITAL DE ANCUD, PROVINCIA DE CHILOÉ</t>
  </si>
  <si>
    <t>MEJORAMIENTO DIVERSAS CALLES LOCALIDAD DE QUENUIR, COMUNA DE MAULLIN</t>
  </si>
  <si>
    <t>REPOSICION POSTA  DE SALUD RURAL LA PASADA</t>
  </si>
  <si>
    <t>NORMALIZACION CENTRO SALUD FAMILIAR ALERCE, COMUNA DE PUERTO MONTT</t>
  </si>
  <si>
    <t>CONSTRUCCIÓN CUARTEL OCTAVA COMPAÑÍA DE BOMBEROS, PUERTO MONTT</t>
  </si>
  <si>
    <t xml:space="preserve">MEJORAMIENTOS REDES DE AGUA POTABLE Y ALCANTARILLADO VILLA MUNICIPAL LOS PINOS ALTOS </t>
  </si>
  <si>
    <t>REPOSICION CENTRO SALUD FAMILIAR  ANGELMO</t>
  </si>
  <si>
    <t>TRANSFERENCIA FLOTA LOCOMOCION COLECTIVA</t>
  </si>
  <si>
    <t>(en blanco)</t>
  </si>
  <si>
    <t>Suma de PROGRAMADO FEB</t>
  </si>
  <si>
    <t>(Todas)</t>
  </si>
  <si>
    <t>Valores</t>
  </si>
  <si>
    <t>Suma de PROGRAMADO MARZO</t>
  </si>
  <si>
    <t>Suma de total</t>
  </si>
  <si>
    <t>TOTAL PAGADO</t>
  </si>
  <si>
    <t xml:space="preserve"> TOTAL PAGADO</t>
  </si>
  <si>
    <t>ESTADO DE SITUACIÓN  MES FEBRERO POR PROVINCIA</t>
  </si>
  <si>
    <t>ESTADO DE SITUACIÓN  MES DE FEBRERO POR PROVISIONES</t>
  </si>
  <si>
    <t>ESTADO DE SITUACIÓN  MES DE FEBRERO POR SECTORES</t>
  </si>
  <si>
    <t>FNDR 2018  MES DE FEBRERO</t>
  </si>
  <si>
    <t>EFICIENCIA FNDR 2018 MES DE FEBRERO</t>
  </si>
  <si>
    <t>ETAPA POSTULA</t>
  </si>
  <si>
    <t>NOMBRE INICIATIVA</t>
  </si>
  <si>
    <t>COSTO TOTAL M$</t>
  </si>
  <si>
    <t>FUENTE FINANCIERA</t>
  </si>
  <si>
    <t>INSTITUCION FINANCIERA</t>
  </si>
  <si>
    <t>RATE</t>
  </si>
  <si>
    <t>MEJORAMIENTO RUTAS W-160; W-120. S. HUICHA-CAULIN, CHILOE.</t>
  </si>
  <si>
    <t>SECT</t>
  </si>
  <si>
    <t>DIRECCION DE VIALIDAD</t>
  </si>
  <si>
    <t>30131861-0</t>
  </si>
  <si>
    <t>HABILITACION S.E E. SECTOR PICHILAFQUENMAPU, SAN JUAN DE LA COSTA</t>
  </si>
  <si>
    <t>GOBIERNO REGIONAL - REGION X LOS LAGOS</t>
  </si>
  <si>
    <t>ENERGIA</t>
  </si>
  <si>
    <t>30463407-0</t>
  </si>
  <si>
    <t>CONSTRUCCION ESCENARIO PARQUE MUNICIPAL TEGUEL</t>
  </si>
  <si>
    <t>EDUCACION, CULTURA Y PATRIMONIO</t>
  </si>
  <si>
    <t>30482581-0</t>
  </si>
  <si>
    <t>CONSTRUCCION SISTEMA DE AGUA POTABLE RURAL SECTOR ESTAQUILLA, COMUNA DE LOS MUERMOS</t>
  </si>
  <si>
    <t>AGUA POTABLE RURAL</t>
  </si>
  <si>
    <t>RECURSOS HIDRICOS</t>
  </si>
  <si>
    <t>40000416-0</t>
  </si>
  <si>
    <t>CONSTRUCCION SERVICIO DE AGUA POTABLE RURAL HUELDEN LAMECURA, COMUNA DE ANCUD</t>
  </si>
  <si>
    <t>40000502-0</t>
  </si>
  <si>
    <t>CONSERVACION RED VIAL REGION DE LOS LAGOS (2018 - 2020)</t>
  </si>
  <si>
    <t>30481245-0</t>
  </si>
  <si>
    <t>CONSERVACION CONSERVACIÓN EDIFICIO GOBERNACIÓN PROVINCIAL DE LLANQUIHUE</t>
  </si>
  <si>
    <t>40002380-0</t>
  </si>
  <si>
    <t>HABILITACION SUMINISTRO ENERGIA ELECT.  SECTOR PUNINQUE COMP., SAN JUAN DE LA COSTA</t>
  </si>
  <si>
    <t>20170733-0</t>
  </si>
  <si>
    <t>MEJORAMIENTO PARADEROS E ILUMINACION PORTICOS TURISTICOS DE PALENA</t>
  </si>
  <si>
    <t>30488518-0</t>
  </si>
  <si>
    <t>VIVIENDA Y DESARROLLO URBANO</t>
  </si>
  <si>
    <t xml:space="preserve">CONSTRUCCION REDES DE AP Y ALCANTAR. SECTOR VISTA HERMOSA, DALCAHUE </t>
  </si>
  <si>
    <t>30395727-0</t>
  </si>
  <si>
    <t xml:space="preserve">TRANSFERENCIA DESARROLLO NEGOCIO ASOCIATIVO GANADERO EN AFC          </t>
  </si>
  <si>
    <t>RECURSOS NATURALES Y MEDIO AMBIENTE</t>
  </si>
  <si>
    <t>30325327-0</t>
  </si>
  <si>
    <t>TRANSFERENCIA GESTIÓN DEL TERRITORIO TURÍSTICO, REGIÓN DE LOS LAGOS</t>
  </si>
  <si>
    <t>TURISMO Y COMERCIO</t>
  </si>
  <si>
    <t>30342025-0</t>
  </si>
  <si>
    <t>MEJORAMIENTO INSTALACIONES PARQUE MUNICIPAL DE NOTUCO</t>
  </si>
  <si>
    <t>30484893-0</t>
  </si>
  <si>
    <t xml:space="preserve">CONSERVACION CENTRO PRODUCTIVO EL MALITO </t>
  </si>
  <si>
    <t>40000312-0</t>
  </si>
  <si>
    <t>EQUIPAMIENTO TECNOLÓGICO PARA EDUCACIÓN PREBASICA MAULLIN</t>
  </si>
  <si>
    <t>TRANSFERENCIA AGREGACIÓN DE VALOR DE LAS ALGAS MARINAS, MEDIANTE LA INNOVACIÓN Y TRANSFERENCIA</t>
  </si>
  <si>
    <t>40000844-0</t>
  </si>
  <si>
    <t>REPOSICION PAV. RUTA 225-CH, SECTOR:  PUERTO VARAS - ENSENADA</t>
  </si>
  <si>
    <t>PUERTO VARAS</t>
  </si>
  <si>
    <t>20113818-2</t>
  </si>
  <si>
    <t>CONSTRUCCION POSTA DE SALUD RURAL EL PONCHO COMUNA DE PTO OCTAY</t>
  </si>
  <si>
    <t>PUERTO OCTAY</t>
  </si>
  <si>
    <t>30412923-0</t>
  </si>
  <si>
    <t>CONSTRUCCION INFRAESTRUCTURA AGUA POTABLE Y ALCANTARILLADO, QUEMCHI</t>
  </si>
  <si>
    <t>30101055-0</t>
  </si>
  <si>
    <t>AMPLIACION ESCUELA BÁSICA FUTALEUFÚ PARA ENSEÑANZA MEDIA</t>
  </si>
  <si>
    <t>30072372-0</t>
  </si>
  <si>
    <t>REPOSICION CASA DE ACOGIDA DE LA DISCAPACIDAD, osorno</t>
  </si>
  <si>
    <t>30135711-0</t>
  </si>
  <si>
    <t>30484262-0</t>
  </si>
  <si>
    <t>CONSERVACION  ESCUELA PHILIPPI DE FRUTILLAR</t>
  </si>
  <si>
    <t>SUBSECRETARIA DESARROLLO REGIONAL Y ADMINISTRATIVO</t>
  </si>
  <si>
    <t>40000258-0</t>
  </si>
  <si>
    <t>AMPLIACION Y REMODELACION CONSULTORIO ANTONIO VARAS, PUERTO MONTT</t>
  </si>
  <si>
    <t>PUERTO MONTT</t>
  </si>
  <si>
    <t>20190549-0</t>
  </si>
  <si>
    <t>REPOSICION CUARTEL SEXTA COMPAÑIA DE BOMBEROS, PUERTO VARAS</t>
  </si>
  <si>
    <t>SEGURIDAD PUBLICA</t>
  </si>
  <si>
    <t>REPOSICION CENTRO COMUNITARIO QUENUIR, COMUNA DE MAULLIN</t>
  </si>
  <si>
    <t>30399945-0</t>
  </si>
  <si>
    <t>CONSTRUCCION CENTRO CIVICO DALCAHUE</t>
  </si>
  <si>
    <t>30129912-0</t>
  </si>
  <si>
    <t>REPOSICION  Y AMPLIACION BIBLIOTECA MUNICIPAL DE FRUTILLAR</t>
  </si>
  <si>
    <t>TRANSFERENCIA PROGRAMA DE INVERSIONES PRODUCTIVAS EN FAMILIAS USUARIA</t>
  </si>
  <si>
    <t>30137060-0</t>
  </si>
  <si>
    <t>CONSERVACION GLOBAL MIXTA CAMINOS RED VIAL X REGIÓN 2016-2020</t>
  </si>
  <si>
    <t>30371175-0</t>
  </si>
  <si>
    <t>REPOSICION LICEO E INTERNADO ANTULAFKEN DE PUAUCHO, SAN JUAN COSTA</t>
  </si>
  <si>
    <t>30110580-0</t>
  </si>
  <si>
    <t>REPOSICION ESCUELA ARTURO ALESSANDRI PALMA FRUTILLAR</t>
  </si>
  <si>
    <t>SUBSECRETARIA DE EDUCACION</t>
  </si>
  <si>
    <t>30085259-0</t>
  </si>
  <si>
    <t>DIAGNOSTICO DEL SISTEMA DE FORTIFICACIONES DE ANCUD</t>
  </si>
  <si>
    <t>30083781-0</t>
  </si>
  <si>
    <t>CONSTRUCCION PLAZA CÍVICA COCHAMÓ</t>
  </si>
  <si>
    <t>SERVICIO VIVIENDA Y URBANIZACION X REGION</t>
  </si>
  <si>
    <t>30484438-0</t>
  </si>
  <si>
    <t xml:space="preserve">SANEAMIENTO ASESORÍA LEGAL Y TÉCNICA PARA LA CONSOLIDACION </t>
  </si>
  <si>
    <t>30378428-0</t>
  </si>
  <si>
    <t>CONSTRUCCION CAMINO SANTA BARBARA - RIO CAMAHUETO - CHANA</t>
  </si>
  <si>
    <t>30057787-0</t>
  </si>
  <si>
    <t>NORMALIZACION ELÉCTRICA  11 ISLAS DEL ARCHIPIÉLAGO DE CHILOE.</t>
  </si>
  <si>
    <t>30310525-0</t>
  </si>
  <si>
    <t>CONSTRUCCION FISCALIA LOCAL DE ANCUD</t>
  </si>
  <si>
    <t>MINISTERIO PUBLICO</t>
  </si>
  <si>
    <t>JUSTICIA</t>
  </si>
  <si>
    <t>30038638-0</t>
  </si>
  <si>
    <t>CONSTRUCCION JARDIN INFANTIL, OHIGGINS C/AV. N SUR 2, ALERCE-PMONTT</t>
  </si>
  <si>
    <t>JUNTA NACIONAL DE JARDINES INFANTILES</t>
  </si>
  <si>
    <t>30364425-0</t>
  </si>
  <si>
    <t>TRANSFERENCIA ASISTENCIA TÉCNICA PESCADORES ARTESANALES SUBTERRITORIO 2 PMDT PATAGONIA VERDE</t>
  </si>
  <si>
    <t>40000965-0</t>
  </si>
  <si>
    <t>CONSTRUCCION SISTEMA AGUA POTABLE RURAL EL MANZANO, HUALAIHUE</t>
  </si>
  <si>
    <t>30065600-0</t>
  </si>
  <si>
    <t>CONSTRUCCION SKATE PARK, COMUNA DE LLANQUIHUE</t>
  </si>
  <si>
    <t>DEPORTES</t>
  </si>
  <si>
    <t>30488314-0</t>
  </si>
  <si>
    <t>30134714-0</t>
  </si>
  <si>
    <t>MEJORAMIENTO FERIA GASTRONÓMICA Y CULTURAL COMUNA DE QUEILEN</t>
  </si>
  <si>
    <t>30487536-0</t>
  </si>
  <si>
    <t>HABILITACION ALUMBRADO PUBLICO URON Y HORNOPIREN</t>
  </si>
  <si>
    <t>30488910-0</t>
  </si>
  <si>
    <t>MEJORAMIENTO CASA DEL DEPORTE Y LA CULTURA</t>
  </si>
  <si>
    <t>30486825-0</t>
  </si>
  <si>
    <t>REPOSICION PARCIAL ESCUELA DE PARVULOS RAYITO DE SOL</t>
  </si>
  <si>
    <t>30486824-0</t>
  </si>
  <si>
    <t>CONSTRUCCION MULTICANCHA VISTA HERMOSA DALCAHUE</t>
  </si>
  <si>
    <t>30482586-0</t>
  </si>
  <si>
    <t>MEJORAMIENTO AVDA. EJERCITO, TRAMO YURASZECK-SEMINARIO, PUERTO MONTT</t>
  </si>
  <si>
    <t>30283230-0</t>
  </si>
  <si>
    <t>CAPACITACION ASESORIA TECNICA EN TURISMO RURAL PEQUEÑOS AGRICULTORES</t>
  </si>
  <si>
    <t>30136317-0</t>
  </si>
  <si>
    <t>EQUIPAMIENTO EDUCATIVO PARA ESTABLECIMIENTOS EDUCATIVOS ENSEÑANZA SEGUNDO CICLO BASICA</t>
  </si>
  <si>
    <t>40000986-0</t>
  </si>
  <si>
    <t xml:space="preserve">NORMALIZACION SEMAFOROS RED CENTRO CIUDAD DE OSORNO. </t>
  </si>
  <si>
    <t>SUBSIDIO NACIONAL AL TRANSPORTE PUBLICO</t>
  </si>
  <si>
    <t>30107499-0</t>
  </si>
  <si>
    <t>HABILITACION SUMINISTRO ENERGIA ELECTRICA SECTOR CHAITEN VIEJO, COMUNA DE CHAITEN</t>
  </si>
  <si>
    <t>30339822-0</t>
  </si>
  <si>
    <t>MEJORAMIENTO ACCESO LOS MUERMOS Y SEÑALETICA TURISTICA</t>
  </si>
  <si>
    <t>30488069-0</t>
  </si>
  <si>
    <t>RESTAURACION IGLESIA N. S. DE LA CANDELARIA DE CARELMAPU, MAULLIN</t>
  </si>
  <si>
    <t>CONSERVACION MULTICANCHA CUBIERTA LICEO DE HOMBRES MANUEL MONTT</t>
  </si>
  <si>
    <t>30440174-0</t>
  </si>
  <si>
    <t>30115252-0</t>
  </si>
  <si>
    <t>CONSERVACION VIAL DE LA RED DE TRANSPORTE SECTOR ALERCE, PUERTO MONT</t>
  </si>
  <si>
    <t>30351011-0</t>
  </si>
  <si>
    <t>REPOSICION Y MEJORAMIENTO SEÑALETICA TURÍSTICA Y PORTALES DE ACCESO</t>
  </si>
  <si>
    <t>CURACO DE VELEZ</t>
  </si>
  <si>
    <t>30488220-0</t>
  </si>
  <si>
    <t>CONSERVACION DE 20,2 KM. DE CAMINOS VECINALES C. DE LOS MUERMOS</t>
  </si>
  <si>
    <t>CONSERVACION INFRAESTRUCTURA MENOR PARA TRANSPORTE PUBLICO QUELLON</t>
  </si>
  <si>
    <t>30476435-0</t>
  </si>
  <si>
    <t>CONSTRUCCION RAMPA POYO, COMUNA DE CHAITEN</t>
  </si>
  <si>
    <t>30340224-0</t>
  </si>
  <si>
    <t>CONSTRUCCION BORDES COSTEROS DE CHONCHI</t>
  </si>
  <si>
    <t>DIRECCION DE OBRAS PORTUARIAS</t>
  </si>
  <si>
    <t>30339273-0</t>
  </si>
  <si>
    <t>MEJORAMIENTO BALNEARIO ARENA GRUESA, ANCUD</t>
  </si>
  <si>
    <t>30352422-0</t>
  </si>
  <si>
    <t>ADQUISICION SEGUNDO ANGIOGRAFO MULTIPROPOSITO</t>
  </si>
  <si>
    <t>MINISTERIO DE SALUD</t>
  </si>
  <si>
    <t>40003154-0</t>
  </si>
  <si>
    <t>REPOSICION Y DESTINACION VEH. TRASLADO PACIENTES DIALISIS HOSP. CALBUCO</t>
  </si>
  <si>
    <t>30485663-0</t>
  </si>
  <si>
    <t>CONSTRUCCION RUTA 7. SECTOR: VODUDAHUE - LEPTEPU (CMT)</t>
  </si>
  <si>
    <t>30137590-0</t>
  </si>
  <si>
    <t>MEJORAMIENTO ILUMINACION ACCESO DE CASTRO</t>
  </si>
  <si>
    <t>30487535-0</t>
  </si>
  <si>
    <t>30289730-0</t>
  </si>
  <si>
    <t>TRANSFERENCIA DESARROLLO SUSTENT. DESTINO TURISTICO PATAGONIA VERDE</t>
  </si>
  <si>
    <t>30342073-0</t>
  </si>
  <si>
    <t>CONSTRUCCION TALLER ARTESANAL &amp; CENTRO POLIFUN SIND. PESC. P. MONTT</t>
  </si>
  <si>
    <t>30486683-0</t>
  </si>
  <si>
    <t>NORMALIZACION HOSPITAL DE ANCUD, PROVINCIA DE CHILOE</t>
  </si>
  <si>
    <t>30083300-0</t>
  </si>
  <si>
    <t>CONSTRUCCION SEÑALÉTICA TURÍSTICA Y MIRADOR</t>
  </si>
  <si>
    <t>30488067-0</t>
  </si>
  <si>
    <t>ADQUISICION EQUIPAMIENTO CIENTIFICO Y TIC PARA ESTABLECIMIENTOS DE ENSEÑANZA MEDIA PURRANQUE</t>
  </si>
  <si>
    <t>40002975-0</t>
  </si>
  <si>
    <t>30427426-0</t>
  </si>
  <si>
    <t>MEJORAMIENTO INTEGRAL GIMNASIO LICEO MANUEL JESUS ANDRADE BORQUEZ COMUNA DE CHONCHI</t>
  </si>
  <si>
    <t>30484456-0</t>
  </si>
  <si>
    <t>CAPACITACION TECNICA PARA LA IMPLEMENTA DEL PLAN "DESARROLLO INDUSTRIA DE LA MITILICULTURA</t>
  </si>
  <si>
    <t>30485056-0</t>
  </si>
  <si>
    <t>HABILITACION SUMINISTRO EE.EE. LAS COMPUERTAS COMUNA DE DALCAHUE</t>
  </si>
  <si>
    <t>30485153-0</t>
  </si>
  <si>
    <t>CAPACITACION PARA FOR. TECNO. PARA LA IMPLEMT DEL PLAN INDUSTRIA ALGAS PARA EL CONSUMO HUMANO</t>
  </si>
  <si>
    <t>30485055-0</t>
  </si>
  <si>
    <t>REPOSICION POSTA RURAL DE TERAO COMUNA DE CHONCHI</t>
  </si>
  <si>
    <t>30126516-0</t>
  </si>
  <si>
    <t>MEJORAMIENTO AVDA. VOLCAN PUNTIAGUDO,  TACORA-PUMAHUE, PUERTO MONTT</t>
  </si>
  <si>
    <t>30463158-0</t>
  </si>
  <si>
    <t>REPOSICION OFICINAS E INSTALACIONES DAP AEROPUERTO EL TEPUAL REGIÓN DE LOS LAGOS</t>
  </si>
  <si>
    <t>30483185-0</t>
  </si>
  <si>
    <t>HABILITACION SUMIN. E. ELECTR.  SECTOR HUACHA CENTINELA, FRUTILLAR</t>
  </si>
  <si>
    <t>30485171-0</t>
  </si>
  <si>
    <t>MEJORAMIENTO BORDE COSTERO ICHUAC, PUQUELDON</t>
  </si>
  <si>
    <t>30352380-0</t>
  </si>
  <si>
    <t>CONSTRUCCION RIPIO RUTA 7. SECTOR: HUINAY - LEPTEPU.</t>
  </si>
  <si>
    <t>30109042-0</t>
  </si>
  <si>
    <t>30365273-0</t>
  </si>
  <si>
    <t>30134014-0</t>
  </si>
  <si>
    <t xml:space="preserve">TRANSFERENCIA ADOPCION TECNOLOGICA DSLLO. CAP. HUMANO AFC CHAITEN </t>
  </si>
  <si>
    <t>30326872-0</t>
  </si>
  <si>
    <t>CONSTRUCCION MURO DE GAVIONES SECTOR CAMINO LA FABRICA,CARELMA</t>
  </si>
  <si>
    <t>30488918-0</t>
  </si>
  <si>
    <t>CONSTRUCCION PASEO PEATONAL TECHADO CON CASETA DE INFORMACIÓN TURÍSTICA, MAULLÍN</t>
  </si>
  <si>
    <t>30488660-0</t>
  </si>
  <si>
    <t>CONSTRUCCION SISTEMA AGUA POTABLE RURAL QUILIPULLI-ROMAZAL, CHONCHI</t>
  </si>
  <si>
    <t>30466433-0</t>
  </si>
  <si>
    <t xml:space="preserve">EQUIPAMIENTO TECNOLÓGICO PARA ESTABLECIMIENTOS DE EDUCACION MEDIA </t>
  </si>
  <si>
    <t>30426972-0</t>
  </si>
  <si>
    <t>REPOSICION 03 CAMIONES TOLVA Y 01 RETROEXCAVADORA, FRESIA</t>
  </si>
  <si>
    <t>30396186-0</t>
  </si>
  <si>
    <t>ERRADICACION  DEL VISÓN DE LA REGIÓN DE LOS LAGOS</t>
  </si>
  <si>
    <t>30482019-0</t>
  </si>
  <si>
    <t>30078798-0</t>
  </si>
  <si>
    <t>CONSTRUCCION CASETA INFORMACIÓN TURÍSTICA EN ACHAO</t>
  </si>
  <si>
    <t>30487284-0</t>
  </si>
  <si>
    <t>CONSTRUCCION CENTRO COMUNITARIO JUNTA VECINOS CHULCHUY</t>
  </si>
  <si>
    <t>30464988-0</t>
  </si>
  <si>
    <t>CONSTRUCCION TECHUMBRE Y ACCESO PARA ACTIVIDADES CULTURALES, QUEMCHI</t>
  </si>
  <si>
    <t>30488216-0</t>
  </si>
  <si>
    <t>REPOSICION CENTRO DE SALUD FAMILIAR DE CHONCHI</t>
  </si>
  <si>
    <t>30062221-0</t>
  </si>
  <si>
    <t>REPOSICION INSFRAESTRUCTURA ACTIVIDADES TRADICIONALES COMUNA DE PURRANQUE.</t>
  </si>
  <si>
    <t>30488420-0</t>
  </si>
  <si>
    <t>CONSTRUCCION APR COLLIHUINCO, COMUNA DE PURRANQUE</t>
  </si>
  <si>
    <t>30486138-0</t>
  </si>
  <si>
    <t>ADQUISICION EQUIPOS Y EQUIPAMIENTO PARA HOSP. PROV. PALENA ET.2</t>
  </si>
  <si>
    <t>30428989-0</t>
  </si>
  <si>
    <t>REPOSICION RUTA 5. SECTOR: COLONIA YUNGAY - QUELLON</t>
  </si>
  <si>
    <t>30101509-0</t>
  </si>
  <si>
    <t>REPOSICION PUENTE CHAN CHAN N°1 EN RUTA U-605</t>
  </si>
  <si>
    <t>30104572-0</t>
  </si>
  <si>
    <t>30384677-0</t>
  </si>
  <si>
    <t>MEJORAMIENTO URBANISTICO AVENIDA O´HIGGINS Y AVENIDA SAN MARTIN CASTRO</t>
  </si>
  <si>
    <t>40002877-0</t>
  </si>
  <si>
    <t xml:space="preserve">TRANSFERENCIA PROGRAMA MEJORANDO  LA ACTIVIDAD FISICA Y SALUD EN LA REGION </t>
  </si>
  <si>
    <t>30124802-0</t>
  </si>
  <si>
    <t>CONSTRUCCION E INSTALACION CANCHA DE PASTO SINTETICO, LOS MUERMOS</t>
  </si>
  <si>
    <t>30488110-0</t>
  </si>
  <si>
    <t>CONSTRUCCION  Y EQUIPAMIENTO PARQUE HUMEDAL BAQUEDANO</t>
  </si>
  <si>
    <t>40000405-0</t>
  </si>
  <si>
    <t>REPOSICION HOSPITAL MISION SAN JUAN DE LA COSTA</t>
  </si>
  <si>
    <t>30099881-0</t>
  </si>
  <si>
    <t xml:space="preserve">ADQUISICION PUENTES MECANOS PARA LA PROVINCIA DE PALENA </t>
  </si>
  <si>
    <t>30323022-0</t>
  </si>
  <si>
    <t xml:space="preserve">CAPACITACION ORDENAMIENTO PREDIAL Y FOMENTO A LA PRODUCCIÓN LIMPIA </t>
  </si>
  <si>
    <t>30400100-0</t>
  </si>
  <si>
    <t>REPOSICION ESCUELA BASICA SAN JAVIER</t>
  </si>
  <si>
    <t>30485243-0</t>
  </si>
  <si>
    <t>REPOSICION CARPETA DE RODADOS VIAS URBANAS</t>
  </si>
  <si>
    <t>30135742-0</t>
  </si>
  <si>
    <t>CONSTRUCCION PARQUE ARNOLDO KEIM, OSORNO</t>
  </si>
  <si>
    <t>30386724-0</t>
  </si>
  <si>
    <t>REPOSICION POSTA SALUD RURAL CUCAO, COMUNA CHONCHI</t>
  </si>
  <si>
    <t>30476688-0</t>
  </si>
  <si>
    <t>CONSTRUCCION MULTICANCHA VILLA PARQUE NACIONAL</t>
  </si>
  <si>
    <t>30427174-0</t>
  </si>
  <si>
    <t>CONSTRUCCION RAMPA QUINTERQUEN ISLA CAUCAHUE, COMUNA DE QUEMCHI</t>
  </si>
  <si>
    <t>30083651-0</t>
  </si>
  <si>
    <t>MEJORAMIENTO RUTA V-320 S:CR V-310 MAICHIHUE-LLICO BAJO, FRESIA</t>
  </si>
  <si>
    <t>30388774-0</t>
  </si>
  <si>
    <t>ADQUISICION EQUIPAMIENTO MATERIALES PELIGROSOS  BOMBEROS PTOMONTT</t>
  </si>
  <si>
    <t>MEJORAMIENTO AVDA. JUAN MACKENNA DE OSORNO.</t>
  </si>
  <si>
    <t>30072264-0</t>
  </si>
  <si>
    <t>REPOSICION EDIFICIO MUNICIPAL DE CHAITEN</t>
  </si>
  <si>
    <t>30103541-0</t>
  </si>
  <si>
    <t>REPOSICION HOSPITAL QUILACAHUIN, SAN PABLO</t>
  </si>
  <si>
    <t>30099869-0</t>
  </si>
  <si>
    <t>MEJORAMIENTO RUTA W-35, SECTOR CRUCE LONGITUDINAL (DEGAÑ)-QUEMCHI</t>
  </si>
  <si>
    <t>30399374-0</t>
  </si>
  <si>
    <t>CONSTRUCCION RUTA 7. SECTOR: FIORDO LARGO (PILLAN) - CALETA GONZALO</t>
  </si>
  <si>
    <t>30483170-0</t>
  </si>
  <si>
    <t>30437675-0</t>
  </si>
  <si>
    <t>CONSTRUCCION ECO VIAS, COMUNA DE LOS MUERMOS</t>
  </si>
  <si>
    <t>30483816-0</t>
  </si>
  <si>
    <t>CONSTRUCCION OBRAS DE ABRIGO SECTOR  ACHAO, ISLA QUINCHAO</t>
  </si>
  <si>
    <t>30069173-0</t>
  </si>
  <si>
    <t>HABILITACION  Y AMPLIACIÓN CENTRO CULTURAL DE ANCUD</t>
  </si>
  <si>
    <t>30085727-0</t>
  </si>
  <si>
    <t>CONSTRUCCION 20 VIVIENDAS ADULTO MAYOR EN COMUNA DE MAULLÍN</t>
  </si>
  <si>
    <t>30397338-0</t>
  </si>
  <si>
    <t>CONSTRUCCION RED DE AGUA POTABLE SECTOR BALMACEDA-PARAGUAY, FRUTILLAR</t>
  </si>
  <si>
    <t>30485115-0</t>
  </si>
  <si>
    <t>TRANSFERENCIA APOYO FORMALIZACIÓN Y COMERCIALIZACIÓN PROD  AFC</t>
  </si>
  <si>
    <t>30468136-0</t>
  </si>
  <si>
    <t xml:space="preserve">AMPLIACION ÁREA DE MOVIMIENTO PEQUEÑO AERÓDROMO ALTO PALENA </t>
  </si>
  <si>
    <t>DIRECCION DE AEROPUERTOS</t>
  </si>
  <si>
    <t>30468388-0</t>
  </si>
  <si>
    <t xml:space="preserve">REPOSICION DE EQUIPAMIENTO PARA LA RECOLECCION DE RSD DALCAHUE </t>
  </si>
  <si>
    <t>30438574-0</t>
  </si>
  <si>
    <t>CONSTRUCCION OFICINA DE TURISMO Y REFUGIO DE VISITANTES DE CHAITÉN</t>
  </si>
  <si>
    <t>30488959-0</t>
  </si>
  <si>
    <t>CONSTRUCCION PUEBLITO ARTESANAL DE CHAITEN</t>
  </si>
  <si>
    <t>30483771-0</t>
  </si>
  <si>
    <t>CONSTRUCCION PLAZA SOR TERESA DE LOS ANDES, SAN PABLO</t>
  </si>
  <si>
    <t>40000186-0</t>
  </si>
  <si>
    <t>MEJORAMIENTO PLAZA CULTURA DE LAS TRADICIONES DE NUEVA BRAUNAU</t>
  </si>
  <si>
    <t>30486913-0</t>
  </si>
  <si>
    <t>CONSTRUCCION CUBIERTA MULTICANCHA ESCUELA ALBERTO HURTADO</t>
  </si>
  <si>
    <t>30488224-0</t>
  </si>
  <si>
    <t>CAPACITACION ASISTENCIA TEC PARA FORTA EL DESA LOCAL A TRAVES DE COOPERACION INTERNACIONAL</t>
  </si>
  <si>
    <t>30485053-0</t>
  </si>
  <si>
    <t xml:space="preserve">DIAGNOSTICO ALTERNATIVA DE USOS TERRENOS MZG, POB EL VOLCAN, ALERCE </t>
  </si>
  <si>
    <t>30484066-0</t>
  </si>
  <si>
    <t>REPOSICION ESCUELA TEHUACO - QUETALCO COMUNA DE DALCAHUE</t>
  </si>
  <si>
    <t>30134013-0</t>
  </si>
  <si>
    <t>REPOSICION EDIFICIO CONSISTORIAL DE CHONCHI</t>
  </si>
  <si>
    <t>30484964-0</t>
  </si>
  <si>
    <t>MEJORAMIENTO PLAZA AV. TRANSVERSAL 3/AV. 2 ORIENTE ALERCE PTO. MONTT</t>
  </si>
  <si>
    <t>30134462-0</t>
  </si>
  <si>
    <t>CONSERVACION EDIFICIO DAEM, FRESIA</t>
  </si>
  <si>
    <t>30396276-0</t>
  </si>
  <si>
    <t xml:space="preserve">ADQUISICION MATERIAL DIDÁCTICO PRIMER Y SEGUNDO CICLO DE ESTABLECIMIENTOS EDUCACIONALES  </t>
  </si>
  <si>
    <t>40002982-0</t>
  </si>
  <si>
    <t>REPOSICION PLAZA DE ARMAS Y AV. VICENTE PÉREZ ROSALES, LLANQUIHUE</t>
  </si>
  <si>
    <t>30389035-0</t>
  </si>
  <si>
    <t>MEJORAMIENTO RUTA 226 SECTOR: RUTA 5 - LAGUNITAS</t>
  </si>
  <si>
    <t>30458053-0</t>
  </si>
  <si>
    <t>HABILITACION SUMINISTRO ENERGIA ELECTRICA SECTOR RURAL LA PALOMA, LOS MUERMOS</t>
  </si>
  <si>
    <t>40001034-0</t>
  </si>
  <si>
    <t>DIFUSION Y PROMOCION TURISTICA, REGION DE LOS LAGOS</t>
  </si>
  <si>
    <t>30433774-0</t>
  </si>
  <si>
    <t>CONSERVACION REDES SECUNDARIAS DE AGUAS LLUVIA 2018 REGION LOS LAGO</t>
  </si>
  <si>
    <t>30484053-0</t>
  </si>
  <si>
    <t>CONSERVACION RED PRIMARIA DE AGUAS LLUVIAS REGION DE LOS LAGOS</t>
  </si>
  <si>
    <t>DIRECCION DE OBRAS HIDRAULICAS</t>
  </si>
  <si>
    <t>30099554-0</t>
  </si>
  <si>
    <t>HABILITACION INSTALACIÓN SERVICIO DE AGUA POTABLE RURAL DE PALQUI</t>
  </si>
  <si>
    <t>30485195-0</t>
  </si>
  <si>
    <t>30485196-0</t>
  </si>
  <si>
    <t>ACTUALIZACION PLAN REGULADOR COMUNAL DE LLANQUIHUE</t>
  </si>
  <si>
    <t>SUBSECRETARIA VIVIENDA Y URBANISMO</t>
  </si>
  <si>
    <t>30483775-0</t>
  </si>
  <si>
    <t>CONSTRUCCION RED PRIMARIA DE AGUAS LLUVIAS SECTOR PONIENTE PTO MONTT</t>
  </si>
  <si>
    <t>30082004-0</t>
  </si>
  <si>
    <t>CONSTRUCCION RED DE AGUA POTABLE SECT. LOS RADALES, COMUNA FRUTILLAR</t>
  </si>
  <si>
    <t>30485141-0</t>
  </si>
  <si>
    <t>CONSTRUCCION CENTRO CERRADO X REGION DE LOS LAGOS</t>
  </si>
  <si>
    <t>SUBSECRETARIA DE JUSTICIA</t>
  </si>
  <si>
    <t>30078797-0</t>
  </si>
  <si>
    <t>MEJORAMIENTO RUTA T-85 VARIOS TRAMOS EN LAGO RANCO - CALCURRUPE</t>
  </si>
  <si>
    <t>30057800-0</t>
  </si>
  <si>
    <t>REPOSICION TRIBUNAL GARANTÍA Y TOP DE OSORNO</t>
  </si>
  <si>
    <t>CORPORACION ADMINISTRATIVA DEL PODER JUDICIAL</t>
  </si>
  <si>
    <t>30308732-0</t>
  </si>
  <si>
    <t>30134930-0</t>
  </si>
  <si>
    <t>CONSTRUCCION PTE DALCAHUE EN RUTA W-59, ISLA DE QUINCHAO EN CHILOE</t>
  </si>
  <si>
    <t>30083665-0</t>
  </si>
  <si>
    <t>HABILITACION INSTALACION SERVICIO DE AGUA POTABLE RURAL DE HUENAO</t>
  </si>
  <si>
    <t>30485192-0</t>
  </si>
  <si>
    <t>DIAGNOSTICO PLAN ESTRATEGICO ZIP LA CHACRA DE CASTRO</t>
  </si>
  <si>
    <t>30485410-0</t>
  </si>
  <si>
    <t>MEJORAMIENTO MULTICANCHA DE RIACHUELO</t>
  </si>
  <si>
    <t>30355425-0</t>
  </si>
  <si>
    <t>MEJORAMIENTO CALLE REGIMIENTO PUERTO MONTT</t>
  </si>
  <si>
    <t>IN</t>
  </si>
  <si>
    <t>30130060-0</t>
  </si>
  <si>
    <t>CONSTRUCCION CIRCUNVALACION LAGO RUPANCO, REGION LOS LAGOS</t>
  </si>
  <si>
    <t>30257522-0</t>
  </si>
  <si>
    <t>CONSTRUCCION RUTA COSTERA Y TRANSVERSALES  PROV OSORNO REG LOS LAGOS</t>
  </si>
  <si>
    <t>30458841-0</t>
  </si>
  <si>
    <t>CONSTRUCCION SERVICIO AGUA POTABLE RURAL PUTENIO, COMUNA DE CALBUCO</t>
  </si>
  <si>
    <t>30234522-0</t>
  </si>
  <si>
    <t>REPOSICION ESCUELA RURAL DE PUNTA CHILEN</t>
  </si>
  <si>
    <t>20158394-0</t>
  </si>
  <si>
    <t>CONSTRUCCION SISTEMA APR SANTA BARBARA, COMUNA DE CHAITEN</t>
  </si>
  <si>
    <t>40002082-0</t>
  </si>
  <si>
    <t>ADQUISICION ADQUISICIÓN EQUIPAMENTO PARA EL CENTRO COMUNITARIO DE REHABILITACIÓN (CCR)</t>
  </si>
  <si>
    <t>40001347-0</t>
  </si>
  <si>
    <t>REPOSICION SEÑALETICA TURÍSTICA DE LA COMUNA DE PALENA</t>
  </si>
  <si>
    <t>40002910-0</t>
  </si>
  <si>
    <t>20140221-0</t>
  </si>
  <si>
    <t>CONSTRUCCION JARDIN INFANTIL Y SALA CUNA DOS ESTEROS, PUERTO MONTT</t>
  </si>
  <si>
    <t>30410822-0</t>
  </si>
  <si>
    <t>30282773-0</t>
  </si>
  <si>
    <t>30397335-0</t>
  </si>
  <si>
    <t>30484393-0</t>
  </si>
  <si>
    <t>RECUPERACION RENOVACION DE SEMILLA DE PAPA EN CULTIVO IN VITRO</t>
  </si>
  <si>
    <t>30485125-0</t>
  </si>
  <si>
    <t xml:space="preserve">CAPACITACION FORTALECIMIENTO DE LA AUTONOMÍA ECONÓMICA DE MUJERES EMPRENDEDORAS DEL SERNAMEG </t>
  </si>
  <si>
    <t>30485183-0</t>
  </si>
  <si>
    <t>CAPACITACION VALORIZACION DE LA OFERTA GENETICA REGIONAL</t>
  </si>
  <si>
    <t>30485123-0</t>
  </si>
  <si>
    <t>ADQUISICION Y REPOSICION VEHICULOS Y MAQUINARIA CAMINOS VECINALES</t>
  </si>
  <si>
    <t>30361477-0</t>
  </si>
  <si>
    <t>RECUPERACION DE SUELOS EN TERRITORIOS INDIGENAS DE LA PROV DE OSORNO</t>
  </si>
  <si>
    <t>30433775-0</t>
  </si>
  <si>
    <t>ACTUALIZACION MODIFICACION Y REESTRUCTURACIÓN DE LA PROPUESTA PROT</t>
  </si>
  <si>
    <t>30430874-0</t>
  </si>
  <si>
    <t>30103252-0</t>
  </si>
  <si>
    <t>CAPACITACION ESCUELA DE OFICIO TURISMO REGIÓN DE LOS LAGOS</t>
  </si>
  <si>
    <t>40001173-0</t>
  </si>
  <si>
    <t>ADQUISICION DOS MINIBUSES PARA CCR LOS MUERMOS</t>
  </si>
  <si>
    <t>30427472-0</t>
  </si>
  <si>
    <t>REPOSICION ESCUELA RURAL DE QUITRIPULLI COMUNA DE CHONCHI</t>
  </si>
  <si>
    <t>20157700-0</t>
  </si>
  <si>
    <t>ADQUISICION REPOSICIÓN VEHÍCULO DIRECCIÓN DE ASEO Y ORNATO</t>
  </si>
  <si>
    <t>40001702-0</t>
  </si>
  <si>
    <t xml:space="preserve">REPOSICION MOTONIVELADORA PARA LA RED AEROPORTUARIA </t>
  </si>
  <si>
    <t>30468387-0</t>
  </si>
  <si>
    <t>30096049-0</t>
  </si>
  <si>
    <t>30104476-0</t>
  </si>
  <si>
    <t>CONSTRUCCION REDES CONTRA INCENDIO C.D.P. CASTRO</t>
  </si>
  <si>
    <t>GENDARMERIA DE CHILE</t>
  </si>
  <si>
    <t>30121351-0</t>
  </si>
  <si>
    <t>NORMALIZACION CENTRO DE SALUD, PUERTO VARAS</t>
  </si>
  <si>
    <t>30063734-0</t>
  </si>
  <si>
    <t>REPOSICION ESCUELA ESPECIAL SAN AGUSTIN, FRUTILLAR</t>
  </si>
  <si>
    <t>30073164-0</t>
  </si>
  <si>
    <t>DIAGNOSTICO DIVERSOS SECTORES ARCHIPIELAGO ISLAS DESERTORES CHAITEN</t>
  </si>
  <si>
    <t>30447539-0</t>
  </si>
  <si>
    <t>30135630-0</t>
  </si>
  <si>
    <t>MEJORAMIENTO SISTEMA APR EXISTENTE LA CHACRA, COMUNA DE CASTRO</t>
  </si>
  <si>
    <t>30471833-0</t>
  </si>
  <si>
    <t>30126487-0</t>
  </si>
  <si>
    <t>REPOSICION ESTADIO VIEJOS CRACKS CHINQUIHUE, PUERTO MONTT</t>
  </si>
  <si>
    <t>30199074-0</t>
  </si>
  <si>
    <t>CONSTRUCCION ESPACIO MULTIPROPOSITO CARLOS FOLLERT</t>
  </si>
  <si>
    <t>30482470-0</t>
  </si>
  <si>
    <t>CONSTRUCCION CONEXIÓN VIAL SECTOR:PALENA - LAGO PALENA,COMUNA PALENA</t>
  </si>
  <si>
    <t>30384235-0</t>
  </si>
  <si>
    <t>TRANSFERENCIA PROG. REGULARIZACIÓN DERECHOS APROVECHAMIENTO AGUA</t>
  </si>
  <si>
    <t>30341275-0</t>
  </si>
  <si>
    <t>40001654-0</t>
  </si>
  <si>
    <t>30083335-0</t>
  </si>
  <si>
    <t>CONSTRUCCION TERMINAL DE BUSES COMUNA DE FUTALEUFÚ</t>
  </si>
  <si>
    <t>30102779-0</t>
  </si>
  <si>
    <t>MEJORAMIENTO AVDA. PTE IBAÑEZ DE PTO MONTT, TRAMO CARDONAL-INDUSTRIA</t>
  </si>
  <si>
    <t>30283474-0</t>
  </si>
  <si>
    <t>CONSERVACION DEL SISTEMA DE CONTROL DE TRANSITO REGION DE LOS LAGOS</t>
  </si>
  <si>
    <t>UNIDAD OPERATIVA DE CONTROL DE TRANSITO</t>
  </si>
  <si>
    <t>30136184-0</t>
  </si>
  <si>
    <t>ADQUISICION Y REPOSICIÓN DE CAMIONETAS PARA TRANSPORTE MUNICIPAL</t>
  </si>
  <si>
    <t>40002212-0</t>
  </si>
  <si>
    <t>CONSTRUCCION PLANTA DE TRATAMIENTO LOCALIDAD DE PARGA, COMUNA FRESIA</t>
  </si>
  <si>
    <t>REPOSICION PLAZA DE ARMAS DE CHAITÉN</t>
  </si>
  <si>
    <t>30135078-0</t>
  </si>
  <si>
    <t>CONSTRUCCION RIPIO RUTA 7. S: FIORDO LARGO (PILLAN) - CALETA GONZALO</t>
  </si>
  <si>
    <t>30110274-0</t>
  </si>
  <si>
    <t>CONSERVACION CANCHA N°2 VIEJOS CRACKS  - PUERTO MONTT</t>
  </si>
  <si>
    <t>INSTITUTO NACIONAL DEL DEPORTE</t>
  </si>
  <si>
    <t>40002461-0</t>
  </si>
  <si>
    <t>HABILITACION SUMINISTRO E.  E.  BELLAVISTA SAN JUAN DE LA  COSTA</t>
  </si>
  <si>
    <t>30092386-0</t>
  </si>
  <si>
    <t>CONSTRUCCION SISTEMA AGUA POTABLE RURAL HUICHA, COMUNA DE ANCUD</t>
  </si>
  <si>
    <t>40000927-0</t>
  </si>
  <si>
    <t>DIAGNOSTICO ESTUDIOS PREVIOS PLAN REGULADOR DE PUQUELDON</t>
  </si>
  <si>
    <t>30092135-0</t>
  </si>
  <si>
    <t>CONSTRUCCION FISCALÍA LOCAL PUERTO MONTT</t>
  </si>
  <si>
    <t>20194077-0</t>
  </si>
  <si>
    <t>ADQUISICION 7 CAMIONETAS PARA LA MUNICIPALIDAD DE MAULLIN</t>
  </si>
  <si>
    <t>30395773-0</t>
  </si>
  <si>
    <t>MEJORAMIENTO BORDE COSTERO  SECTOR IANSA, LLANQUIHUE</t>
  </si>
  <si>
    <t>30377073-0</t>
  </si>
  <si>
    <t>HABILITACION SUMINISTRO  DE ENERGIA ELECTRICA SECTOR MISQUIHUE COMUNA DE MAULLIN</t>
  </si>
  <si>
    <t>40002263-0</t>
  </si>
  <si>
    <t>MEJORAMIENTO RUTA 7. SECTOR: PUENTE  EL BONITO - SANTA BARBARA</t>
  </si>
  <si>
    <t>30124981-0</t>
  </si>
  <si>
    <t>RECUPERACION SUELOS DEGRADADOS EN TERRITORIO PATAGONIA VERDE</t>
  </si>
  <si>
    <t>30341439-0</t>
  </si>
  <si>
    <t>REPOSICION CABINAS PARADEROS TAXI</t>
  </si>
  <si>
    <t>30488417-0</t>
  </si>
  <si>
    <t>CONSTRUCCION COLECTORES, SEDIMENTADORA Y CÁMARA DE REJAS, CHAITEN SUR</t>
  </si>
  <si>
    <t>30483223-0</t>
  </si>
  <si>
    <t>MEJORAMIENTO COSTANERA COMO ESPACIO PUBLICO INTEGRAL,CHAITEN</t>
  </si>
  <si>
    <t>30286822-0</t>
  </si>
  <si>
    <t>REPOSICION ESCUELA RURAL DE LINAO COMUNA DE ANCUD</t>
  </si>
  <si>
    <t>30085972-0</t>
  </si>
  <si>
    <t>CONSTRUCCION SERVICIO DE A.P.R. DE PINDACO-QUITRIPULLI, CHONCHI</t>
  </si>
  <si>
    <t>30310674-0</t>
  </si>
  <si>
    <t>CONTROL MONITOREO SITUACION SANITARIA EN BOVINOS Y OVINOS DEL T</t>
  </si>
  <si>
    <t>30341424-0</t>
  </si>
  <si>
    <t>CONSTRUCCION CONEXIÓN VIAL RUTA 7 - V-69 (CANUTILLAR) REG LOS LAGOS</t>
  </si>
  <si>
    <t>30483152-0</t>
  </si>
  <si>
    <t>CONSTRUCCION CONEXION VIAL RUTA 7 - V-69 (CANUTILLAR) REG LOS LAGOS</t>
  </si>
  <si>
    <t>30483959-0</t>
  </si>
  <si>
    <t>30485368-0</t>
  </si>
  <si>
    <t>HABILITACION S.E.SECTOR OLMOPULLI-CEBADAL COMUNA DE MAULLIN</t>
  </si>
  <si>
    <t>30036048-0</t>
  </si>
  <si>
    <t>CONSTRUCCION CENTRO REFERENCIA Y DIAGNOSTICO MÉDICO, OSORNO</t>
  </si>
  <si>
    <t>30129384-0</t>
  </si>
  <si>
    <t>TRANSFERENCIA MANEJO Y RECUPERACIÓN DE MICROCUENCAS HIDROGRAFICAS</t>
  </si>
  <si>
    <t>30468098-0</t>
  </si>
  <si>
    <t>REPOSICION POSTA DE SALUD HUYAR ALTO, CURACO DE VELEZ</t>
  </si>
  <si>
    <t>30135738-0</t>
  </si>
  <si>
    <t>CONSTRUCCION AGENCIA DE AREA INDAP ANCUD</t>
  </si>
  <si>
    <t>INSTITUTO DESARROLLO AGROPECUARIO</t>
  </si>
  <si>
    <t>30484611-0</t>
  </si>
  <si>
    <t>CONSTRUCCION RED CONTRAINCENDIOS CDP CASTRO</t>
  </si>
  <si>
    <t>30392525-0</t>
  </si>
  <si>
    <t xml:space="preserve">TRANSFERENCIA DESARROLLO DE UN RECUBRIMIENTO FUNGICIDA A PARTIR DE EMULSIÓN DE POLIESTIRENO </t>
  </si>
  <si>
    <t>40000840-0</t>
  </si>
  <si>
    <t>CONSTRUCCION MULTICANCHA SECTOR COYAM, MAULLIN</t>
  </si>
  <si>
    <t>30488659-0</t>
  </si>
  <si>
    <t>MEJORAMIENTO  TRES CALLES LOCALIDAD DE CARELMAPU, MAULLIN</t>
  </si>
  <si>
    <t>30117891-0</t>
  </si>
  <si>
    <t>CONSTRUCCION CONEXIÓN VIAL PUERTO VARAS - LLANQUIHUE</t>
  </si>
  <si>
    <t>30257872-0</t>
  </si>
  <si>
    <t xml:space="preserve">MEJORAMIENTO MULTICANCHA VILLA LOS RÍOS </t>
  </si>
  <si>
    <t>30488540-0</t>
  </si>
  <si>
    <t xml:space="preserve">MEJORAMIENTO MONUMENTO BATALLA EL TORO </t>
  </si>
  <si>
    <t>30488543-0</t>
  </si>
  <si>
    <t>CONSTRUCCION DISEÑO ALCANTARILLADO DE CASCADAS</t>
  </si>
  <si>
    <t>40001280-0</t>
  </si>
  <si>
    <t>CONSTRUCCION CENTRO DEPORTIVO MUNICIPAL COMUNA DE CHONCHI</t>
  </si>
  <si>
    <t>30484959-0</t>
  </si>
  <si>
    <t>REPOSICION PUENTE GÓMEZ N°3 EN RUTA V-86 COMUNA DE PUERTO MONTT</t>
  </si>
  <si>
    <t>30122072-0</t>
  </si>
  <si>
    <t>REPOSICION PAV. RUTA U-40, S:OSORNO-INTERS. RUTA U-52, PROV OSORNO</t>
  </si>
  <si>
    <t>30458870-0</t>
  </si>
  <si>
    <t>TRANSFERENCIA COSECHA DE AGUA LLUVIAS EN ISLAS REGION DE LOS LAGOS</t>
  </si>
  <si>
    <t>30468092-0</t>
  </si>
  <si>
    <t>AMPLIACION CESFAM OVEJERIA, OSORNO.</t>
  </si>
  <si>
    <t>30062818-0</t>
  </si>
  <si>
    <t>CONSTRUCCION CICLOVIA RUTA U-99-V S:NOCHACO-CASCADAS, PTO.OCTAY</t>
  </si>
  <si>
    <t>30124002-0</t>
  </si>
  <si>
    <t>MEJORAMIENTO CALLE PADRE HARTER DE PUERTO MONTT</t>
  </si>
  <si>
    <t>CONSTRUCCION 20 VIVIENDAS ADULTO MAYOR DE QUELLON</t>
  </si>
  <si>
    <t>30128989-0</t>
  </si>
  <si>
    <t xml:space="preserve">MEJORAMIENTO ESCUELA ENTRE LAGOS       </t>
  </si>
  <si>
    <t>30483800-0</t>
  </si>
  <si>
    <t>AMPLIACION AERÓDROMO CAÑAL BAJO, OSORNO</t>
  </si>
  <si>
    <t>30465788-0</t>
  </si>
  <si>
    <t>RESTAURACION PLAZA DE LA IGLESIA DE DALCAHUE</t>
  </si>
  <si>
    <t>30135220-0</t>
  </si>
  <si>
    <t>MEJORAMIENTO RUTA 225-CH. SECTOR: PETROHUE - LAGO TODOS LOS SANTOS</t>
  </si>
  <si>
    <t>30061828-0</t>
  </si>
  <si>
    <t>CONSERVACION GLOBAL MIXTA REGION DE LOS LAGOS AÑO 2013</t>
  </si>
  <si>
    <t>30123001-0</t>
  </si>
  <si>
    <t>30486132-0</t>
  </si>
  <si>
    <t>ADQUISICION RODILLO COMPACTADOR COMUNA DE DALCAHUE</t>
  </si>
  <si>
    <t>30291576-0</t>
  </si>
  <si>
    <t>CONSTRUCCION CENTRO CULTURAL SAN PABLO</t>
  </si>
  <si>
    <t>30485216-0</t>
  </si>
  <si>
    <t>CONSTRUCCION CAMINO RUTA W-807,SECTOR:PTE.NEGRO-PTE.AQUELLAS,CHAITEN</t>
  </si>
  <si>
    <t>30342673-0</t>
  </si>
  <si>
    <t>CONSTRUCCION NUEVO PARQUE MUNICIPAL DE ANCUD</t>
  </si>
  <si>
    <t>30485370-0</t>
  </si>
  <si>
    <t>NORMALIZACION LICEO MUNICIPAL DE COCHAMO , COMUNA DE COCHAMO</t>
  </si>
  <si>
    <t>30073995-0</t>
  </si>
  <si>
    <t>CONSTRUCCION PARQUE LA TOMA, RIO NEGRO</t>
  </si>
  <si>
    <t>30485764-0</t>
  </si>
  <si>
    <t>ADQUISICION Equipos y Equipamientos para Habilitación Pabellón CMA</t>
  </si>
  <si>
    <t>30488894-0</t>
  </si>
  <si>
    <t>CONSERVACION BARRIO COMERCIAL LYNCH</t>
  </si>
  <si>
    <t>30462952-0</t>
  </si>
  <si>
    <t>MEJORAMIENTO BARRIO COMERCIAL CALLE ANTONIO VARAS PUERTO MONTT</t>
  </si>
  <si>
    <t>30463129-0</t>
  </si>
  <si>
    <t>MEJORAMIENTO BARRIO COMERCIAL LOS MUERMOS</t>
  </si>
  <si>
    <t>30463128-0</t>
  </si>
  <si>
    <t>CONSTRUCCION PUENTE PALENA Nº 2, PALENA</t>
  </si>
  <si>
    <t>30483135-0</t>
  </si>
  <si>
    <t>ADQUISICION CAMION MULIPROPOSITO MUNICIPALIDAD DE PUQUELDON</t>
  </si>
  <si>
    <t>30466153-0</t>
  </si>
  <si>
    <t>ADQUISICION SISTEMA TELEDETECCIÓN DE CATORCE CÁMARAS PARA INCENDIOS FORESTALES</t>
  </si>
  <si>
    <t>30485172-0</t>
  </si>
  <si>
    <t>CONSTRUCCION RIPIO RUTA 7. SECTOR: PICHANCO-HUINAY, XR</t>
  </si>
  <si>
    <t>30110267-0</t>
  </si>
  <si>
    <t>REPOSICION EDIFICIO PARA LA CORTE DE APELACIONES DE PUERTO MONTT</t>
  </si>
  <si>
    <t>30116443-0</t>
  </si>
  <si>
    <t>CONSERVACION CONSERVACION GIMNACIO FISCAL DE CURACO DE VELEZ</t>
  </si>
  <si>
    <t>40003083-0</t>
  </si>
  <si>
    <t>AMPLIACION APR LAS QUEMAS SAN ANTONIO SECTOR CHAQUEIHUA, PTO MONTT</t>
  </si>
  <si>
    <t>CONSERVACION INFRAESTRUCTURA DE APOYO LOS LAGOS</t>
  </si>
  <si>
    <t>DIRECCION DE ARQUITECTURA MOP</t>
  </si>
  <si>
    <t>30464765-0</t>
  </si>
  <si>
    <t>30480722-0</t>
  </si>
  <si>
    <t>CONSTRUCCION POSTA RURAL MANQUEMAPU - PURRANQUE</t>
  </si>
  <si>
    <t>30068433-0</t>
  </si>
  <si>
    <t>FACTIBILIDAD</t>
  </si>
  <si>
    <t>REPOSICION COMPLEJO FRONTERIZO CARDENAL SAMORE, PROV. OSORNO</t>
  </si>
  <si>
    <t>30409780-0</t>
  </si>
  <si>
    <t>CONSERVACION RUTINARIA AERÓDROMO NUEVO CHAITÉN AÑO 2018 - 2021 REGIÓN DE LOS LAGOS</t>
  </si>
  <si>
    <t>30483183-0</t>
  </si>
  <si>
    <t>REPOSICION ESCUELA BASICA JUAN SOLER MANFREDINI</t>
  </si>
  <si>
    <t>30135847-0</t>
  </si>
  <si>
    <t>ACTUALIZACION PLAN MAESTRO AGUAS LLUVIAS OSORNO</t>
  </si>
  <si>
    <t>30376573-0</t>
  </si>
  <si>
    <t>TRANSFERENCIA PRODUCCION LEÑA SECA EN PEQUEÑOS PRODUCTORES USUARIOS DE INDAP, PROV PALENA</t>
  </si>
  <si>
    <t>30485242-0</t>
  </si>
  <si>
    <t>MEJORAMIENTO BORDE COSTERO DE ANCUD</t>
  </si>
  <si>
    <t>30352477-0</t>
  </si>
  <si>
    <t>CONSTRUCCION CENTRO COMUNITARIO DE SALUD AYTUE, QUELLON</t>
  </si>
  <si>
    <t>30429525-0</t>
  </si>
  <si>
    <t>CONSTRUCCION CENTRO JUSTICIA JUZGADO FAMILIA Y LETRAS DE ANCUD</t>
  </si>
  <si>
    <t>30116113-0</t>
  </si>
  <si>
    <t>CONSTRUCCION ESCALERA Y ACCESO UNIVERSAL PLAZA MAICOLPUÉ</t>
  </si>
  <si>
    <t>30488936-0</t>
  </si>
  <si>
    <t>REPOSICION HOSPEDERÍA HOGAR DE CRISTO, PUERTO MONTT</t>
  </si>
  <si>
    <t>30129273-0</t>
  </si>
  <si>
    <t>CONSERVACION GLOBAL MIXTA CAMINOS RED VIAL X REGIÓN 2013-2018</t>
  </si>
  <si>
    <t>30176622-0</t>
  </si>
  <si>
    <t>CONSTRUCCION CONEX VIAL CR RUTA 231 CH-A. NORTE L. ESPOLON-FUTALEUFU</t>
  </si>
  <si>
    <t>30287426-0</t>
  </si>
  <si>
    <t>TRANSFERENCIA EDUCACION PARA LA IMP. DE BUENAS PRAC. AMBIENTA, OSORNO</t>
  </si>
  <si>
    <t>30136293-0</t>
  </si>
  <si>
    <t>CONSTRUCCION 25° LLAMADO PROGRAMA PAV. PARTICIPATIVA, X REGION</t>
  </si>
  <si>
    <t>30386776-0</t>
  </si>
  <si>
    <t>MEJORAMIENTO CALLE RECAREDO OBERREUTER CASTRO</t>
  </si>
  <si>
    <t>40001812-0</t>
  </si>
  <si>
    <t>HABILITACION SUMINISTRO ENER. ELECTR.  SECTOR HUACHA CASMA,FRUTILLAR</t>
  </si>
  <si>
    <t>30485168-0</t>
  </si>
  <si>
    <t>ACTUALIZACION PLAN REGULADOR COMUNAL DE FRESIA</t>
  </si>
  <si>
    <t>30387824-0</t>
  </si>
  <si>
    <t>CONSTRUCCION 20 VIVIENDAS ADULTO MAYOR COMUNA DE CASTRO</t>
  </si>
  <si>
    <t>30128832-0</t>
  </si>
  <si>
    <t>MEJORAMIENTO Y AMPLIACION ESCUELA RURAL EL ENCANTO</t>
  </si>
  <si>
    <t>30486466-0</t>
  </si>
  <si>
    <t>REPOSICION REPOSICIÓN SEDE SAN PEDRO Y MEJORAMIENTO DE ENTORNO</t>
  </si>
  <si>
    <t>30488064-0</t>
  </si>
  <si>
    <t>ADQUISICION EQUIPAMIENTO CIENTÍFICO Y TIC ESTABLECIMIENTOS DE ENSEÑANZA MEDIA PURRANQUE</t>
  </si>
  <si>
    <t>40002978-0</t>
  </si>
  <si>
    <t>MEJORAMIENTO ACCESO HOSPITAL Y VEREDAS EN CALLES DE FRESIA URBANO</t>
  </si>
  <si>
    <t>30488541-0</t>
  </si>
  <si>
    <t>REPOSICION DE LUMINARIAS, SECTOR TENAÚN</t>
  </si>
  <si>
    <t>30488439-0</t>
  </si>
  <si>
    <t>REPOSICION CUARTEL  POLICIAL PREFECTURA  PROVINCIAL  OSORNO</t>
  </si>
  <si>
    <t>30087497-0</t>
  </si>
  <si>
    <t>HABILITACION SUMINISTRO ELÉCTRICO ISLA QUEULLIN</t>
  </si>
  <si>
    <t>30339483-0</t>
  </si>
  <si>
    <t>MEJORAMIENTO RUTA 7 SECTOR: LENCA - LA ARENA</t>
  </si>
  <si>
    <t>30076518-0</t>
  </si>
  <si>
    <t>MEJORAMIENTO RUTA W-15. SECTOR: PUMANZANO - LINAO, ANCUD</t>
  </si>
  <si>
    <t>30080314-0</t>
  </si>
  <si>
    <t>30135059-0</t>
  </si>
  <si>
    <t>CONSTRUCCION DISEÑO COSTANERA PUERTO OCTAY</t>
  </si>
  <si>
    <t>40001257-0</t>
  </si>
  <si>
    <t>CONSERVACION VARIOS CNOS. VECINALES GLOSA 7, COMUNA DE FRESIA</t>
  </si>
  <si>
    <t>30458322-0</t>
  </si>
  <si>
    <t>CONSTRUCCION TERMINAL PORTUARIO E INFRAES. PESCA ARTESANAL  CHAITEN</t>
  </si>
  <si>
    <t>30083092-0</t>
  </si>
  <si>
    <t>SANEAMIENTO TENENCIA IRREGULAR DE LA PROPIEDAD - PATAGONIA VERDE</t>
  </si>
  <si>
    <t>30426980-0</t>
  </si>
  <si>
    <t>ACTUALIZACION PLAN DE TRANSPORTE PUERTO MONTT</t>
  </si>
  <si>
    <t>SECTRA</t>
  </si>
  <si>
    <t>30117749-0</t>
  </si>
  <si>
    <t>HABILITACION SUMINISTRO EE SECTOR LOS RISCOS, PUERTO VARAS</t>
  </si>
  <si>
    <t>30481026-0</t>
  </si>
  <si>
    <t xml:space="preserve">MEJORAMIENTO Y CONSTRUCCION DE NICHOS CEMENTERIO LOS MUERMOS  </t>
  </si>
  <si>
    <t>MEJORAMIENTO RUTA V-69, SECTOR RALUN - COCHAMO, COMUNA COCHAMO</t>
  </si>
  <si>
    <t>CONSERVACION  RED VIAL  LOS LAGOS (2015-2016-2017)</t>
  </si>
  <si>
    <t>30224327-0</t>
  </si>
  <si>
    <t>HABILITACION SUMINISTRO ENERGIA ELECTRICA SECTOR RURAL PUTRAUTRAO, LOS MUERMOS</t>
  </si>
  <si>
    <t>40001307-0</t>
  </si>
  <si>
    <t>EQUIPAMIENTO EQUIPAMIENTO EDUCATIVO PARA ESTABLECIMIENTOS DE ENSEÑANZA PARVULARIA Y PREBASIC</t>
  </si>
  <si>
    <t>40000984-0</t>
  </si>
  <si>
    <t>REPOSICION RUTA 215-CH SECTOR ENTRELAGOS-ADUANA PAJARITOS; PUYEHU</t>
  </si>
  <si>
    <t>30122170-0</t>
  </si>
  <si>
    <t>REPOSICION VEHICULOS MUNICIPALES, PUERTO VARAS</t>
  </si>
  <si>
    <t>40000419-0</t>
  </si>
  <si>
    <t>CONSTRUCCION PUENTE SOBRE EL CANAL CHACAO Y ACCESOS</t>
  </si>
  <si>
    <t>30125021-0</t>
  </si>
  <si>
    <t>MEJORAMIENTO AVENIDA REPUBLICA, OSORNO.</t>
  </si>
  <si>
    <t>30043744-0</t>
  </si>
  <si>
    <t>HABILITACION  DE UNIDADES CRITICAS, HOSPITAL DE CHAITEN</t>
  </si>
  <si>
    <t>30351932-0</t>
  </si>
  <si>
    <t>30341784-0</t>
  </si>
  <si>
    <t>CONSTRUCCION VEREDAS SECTOR POBLACIÓN LA PALOMA PUERTO MONTT</t>
  </si>
  <si>
    <t>40000182-0</t>
  </si>
  <si>
    <t>CONSTRUCCION CENTRO DE SALUD COCHAMO, COMUNA DE COCHAMO.</t>
  </si>
  <si>
    <t>30047349-0</t>
  </si>
  <si>
    <t>MEJORAMIENTO BORDE COSTERO DE QUELLÓN</t>
  </si>
  <si>
    <t>30352328-0</t>
  </si>
  <si>
    <t>HABILITACION SUMINISTRO E.  E.  QUILLOIMO SAN JUAN DE LA COSTA</t>
  </si>
  <si>
    <t>30124377-0</t>
  </si>
  <si>
    <t>MEJORAMIENTO CONEXIÓN VIAL RUTA 5 - RUTA U-500, OSORNO</t>
  </si>
  <si>
    <t>30128028-0</t>
  </si>
  <si>
    <t>ADQUISICION BARREDORA INDUSTRIAL COMUNA DE PUERTO OCTAY</t>
  </si>
  <si>
    <t>40001341-0</t>
  </si>
  <si>
    <t>CONSERVACION CAMINOS BASICOS REGION DE LOS LAGOS 2014-2015</t>
  </si>
  <si>
    <t>30259272-0</t>
  </si>
  <si>
    <t>CONSERVACION CAMINOS NO ENROLADOS QUELLON CONTINENTAL</t>
  </si>
  <si>
    <t>30428525-0</t>
  </si>
  <si>
    <t>TRANSFERENCIA ASESORÍA TÉCNICA EN  TURISMO RURAL ¿ ETAPA II.</t>
  </si>
  <si>
    <t>30341325-0</t>
  </si>
  <si>
    <t>AMPLIACION REPOSICION RUTA V-85 CR. LONGITUDINAL RUTA 5 - CALBUCO</t>
  </si>
  <si>
    <t>30081343-0</t>
  </si>
  <si>
    <t>CONSTRUCCION CENTRO DE SALUD MENTAL COMUNITARIA (COSAM) MELIPULLI</t>
  </si>
  <si>
    <t>40001207-0</t>
  </si>
  <si>
    <t>30480531-0</t>
  </si>
  <si>
    <t>REPOSICION PARCIAL LICEO LAS AMERICAS DE ENTRE LAGOS</t>
  </si>
  <si>
    <t>30067012-0</t>
  </si>
  <si>
    <t>NORMALIZACION DE SEMAFOROS CIUDAD DE PUERTO MONTT</t>
  </si>
  <si>
    <t>30343529-0</t>
  </si>
  <si>
    <t>CONSTRUCCION BIBLIOTECA REGIONAL  LOS LAGOS, PUERTO MONTT</t>
  </si>
  <si>
    <t>DIRECCION DE BIBLIOTECAS, ARCHIVOS Y MUSEOS</t>
  </si>
  <si>
    <t>30091074-0</t>
  </si>
  <si>
    <t>CONSERVACION SISTEMA DE ILUMINACION ESTADIO SINTETICO CENTENARIO COMUNA DE PURRA</t>
  </si>
  <si>
    <t>SEREMI DEL DEPORTE REGION X</t>
  </si>
  <si>
    <t>40001779-0</t>
  </si>
  <si>
    <t>CONSTRUCCION REDES AGUA POTABLE Y ALCANTARILLADO DIV. SECT. CASTRO</t>
  </si>
  <si>
    <t>30121787-0</t>
  </si>
  <si>
    <t>ADQUISICION CAMION LIMPIAFOSAS, COMUNA DE OSORNO</t>
  </si>
  <si>
    <t>40002944-0</t>
  </si>
  <si>
    <t>REPOSICION ESCUELA LA CAPILLA DE ISLA CAGUACH, COMUNA DE QUINCHAO</t>
  </si>
  <si>
    <t>30086050-0</t>
  </si>
  <si>
    <t>CONSTRUCCION PARQUE DE LAS ESCULTURAS, PURRANQUE</t>
  </si>
  <si>
    <t>30389124-0</t>
  </si>
  <si>
    <t>CONSTRUCCION ESTADIO MUNICIPAL COMUNA DE COCHAMO</t>
  </si>
  <si>
    <t>30135967-0</t>
  </si>
  <si>
    <t>CONSTRUCCION APR SECTORES CUESTA LA VACA Y HUAUTRUNES, LOS MUERMOS</t>
  </si>
  <si>
    <t>30465403-0</t>
  </si>
  <si>
    <t>CONSTRUCCION SISTEMA DE AGUA POTABLE RURAL EL QUECHE, COCHAMO</t>
  </si>
  <si>
    <t>30131517-0</t>
  </si>
  <si>
    <t>CONSTRUCCION OFICINA REGISTRO CIVIL E IDENTIF.  ALERCE, PUERTO MONTT</t>
  </si>
  <si>
    <t>30073367-0</t>
  </si>
  <si>
    <t>CONSTRUCCION MEDIALUNA CLUB DE RODEO ANCUD</t>
  </si>
  <si>
    <t>40000066-0</t>
  </si>
  <si>
    <t>REPOSICION VEREDAS ACCESO A CARELMAPU, MAULLIN</t>
  </si>
  <si>
    <t>30390477-0</t>
  </si>
  <si>
    <t>REPOSICION POSTA RURAL DE CORRENTOSO</t>
  </si>
  <si>
    <t>30270222-0</t>
  </si>
  <si>
    <t>AMPLIACION Y MEJORAMIENTO INSTITUTO TELETON, PUERTO MONTT</t>
  </si>
  <si>
    <t>30364305-0</t>
  </si>
  <si>
    <t>30126506-0</t>
  </si>
  <si>
    <t>HABILITACION SUMINISTRO ENERGÍA ELÉCTRICA SECTOR RURAL PILLUCO,  ANCUD</t>
  </si>
  <si>
    <t>40000032-0</t>
  </si>
  <si>
    <t>MEJORAMIENTO SERVICIO DE ALCANT. Y TRATAM. DE A.S. CURACO DE VELEZ</t>
  </si>
  <si>
    <t>30115770-0</t>
  </si>
  <si>
    <t>RESTAURACION ESCUELA RURAL PILMAIQUEN</t>
  </si>
  <si>
    <t>30070312-0</t>
  </si>
  <si>
    <t>MEJORAMIENTO RUTA V-69, SECTOR PUELO(FIN PAV.)-PUELCHE, COCHAMO</t>
  </si>
  <si>
    <t>30384429-0</t>
  </si>
  <si>
    <t>MEJORAMIENTO RUTA 7, SECTOR PUENTE CISNE - PICHICOLO, HUALAIHUE</t>
  </si>
  <si>
    <t>30132175-0</t>
  </si>
  <si>
    <t>CONSTRUCCION CIERRE PERIMETRAL ESTADIO MUNICIPAL</t>
  </si>
  <si>
    <t>30482552-0</t>
  </si>
  <si>
    <t>NORMALIZACION SEMAFOROS CIUDAD DE CASTRO</t>
  </si>
  <si>
    <t>30350522-0</t>
  </si>
  <si>
    <t>REPOSICION CAMION TOLVA Y ADQUISICION. RODILLO COMPACTADOR, COMUNA CASTRO</t>
  </si>
  <si>
    <t>30484307-0</t>
  </si>
  <si>
    <t>CONSERVACION REDES SECUNDARIAS DE AGUAS LLUVIA 2017 REGION LOS LAGOS</t>
  </si>
  <si>
    <t>30460722-0</t>
  </si>
  <si>
    <t>CONSTRUCCION PARQUE RIO NEGRO, ALERCE, COMUNA DE PUERTO MONTT</t>
  </si>
  <si>
    <t>30081481-0</t>
  </si>
  <si>
    <t>TRANSFERENCIA SUBSIDIO OPER. SIST. AUTOGENERACION ISLAS QUENU Y TABON</t>
  </si>
  <si>
    <t>30133915-0</t>
  </si>
  <si>
    <t>CONSERVACION DEL SISTEMA DE CONTROL DE TRÁNSITO  REGIÓN DE LOS LAGOS, ETAPA II</t>
  </si>
  <si>
    <t>30486982-0</t>
  </si>
  <si>
    <t>CONSTRUCCION REFUGIOS PEATONALES SECTOR URBANO COMUNA PUERTO MONTT</t>
  </si>
  <si>
    <t>40000463-0</t>
  </si>
  <si>
    <t>HABILITACION S. E.  E.  POPOEN COMPLEMENTARIO SN JUAN DE LA COSTA</t>
  </si>
  <si>
    <t>30118485-0</t>
  </si>
  <si>
    <t>CONSTRUCCION CECOSF AGUAS ANDINAS, COMUNA DE PURRANQUE</t>
  </si>
  <si>
    <t>30402322-0</t>
  </si>
  <si>
    <t>MEJORAMIENTO  W-883. SECTOR: APECHE - CRUCE RUTA W-853,QUEILEN</t>
  </si>
  <si>
    <t>30458872-0</t>
  </si>
  <si>
    <t>HABILITACION SUMINISTRO ENERGIA ELEC. SECTOR LOMA  LA PIEDRA FRUTILLAR</t>
  </si>
  <si>
    <t>30485158-0</t>
  </si>
  <si>
    <t>REPOSICION ESCUELA RURAL LAGUNITAS COMUNA DE PUERTO MONTT</t>
  </si>
  <si>
    <t>30106468-0</t>
  </si>
  <si>
    <t>NORMALIZACION DE TRES INTERSECCIONES CONFLICTIVAS RUTA 5, CASTRO</t>
  </si>
  <si>
    <t>30464752-0</t>
  </si>
  <si>
    <t>RESTAURACION FACHADAS ZONA TÍPICA PUERTO VARAS</t>
  </si>
  <si>
    <t>30136720-0</t>
  </si>
  <si>
    <t>ADQUISICION MAQUINARIA PARA EL MEJORAMIENTO DE CAMINOS COMUNALES, SAN PABLO</t>
  </si>
  <si>
    <t>40000290-0</t>
  </si>
  <si>
    <t>CONSERVACION GLOBAL MIXTA CAMINOS RED VIAL X REGIÓN (2018 - 2022)</t>
  </si>
  <si>
    <t>30481273-0</t>
  </si>
  <si>
    <t>HABILITACION HABILITACIÓN SUMINISTRO E.E SECTOR SECTOR AGONI ALTO, QUEILEN</t>
  </si>
  <si>
    <t>40002388-0</t>
  </si>
  <si>
    <t>CONSERVACION EDIFICIO PUBLICO Y HABILITACIÓN MUSEO DE LA CARRETERA AUSTRAL</t>
  </si>
  <si>
    <t>30484941-0</t>
  </si>
  <si>
    <t>CONSTRUCCION SALA CUNA Y JARDIN INFANTIL UBALDO MANCILLA, COMUNA DE CASTRO</t>
  </si>
  <si>
    <t>30483001-0</t>
  </si>
  <si>
    <t>EMPRE</t>
  </si>
  <si>
    <t>EMPRESA CONCESIONARIAS DE SERVICIOS SANITARIOS</t>
  </si>
  <si>
    <t xml:space="preserve">DIAGNOSTICO PLAN REGULADOR COMUNAL DE CURACO DE VELEZ </t>
  </si>
  <si>
    <t>30462785-0</t>
  </si>
  <si>
    <t>REPOSICION PAVIMENTO RUTA 215-CH. SECTOR: ADUANA - LIMITE</t>
  </si>
  <si>
    <t>30080507-0</t>
  </si>
  <si>
    <t xml:space="preserve">CONSERVACION SECTOR SALAS MULTIUSO Y EJERCICIOS GIMNASIO FISCAL ANCUD </t>
  </si>
  <si>
    <t>30486350-0</t>
  </si>
  <si>
    <t>30136320-0</t>
  </si>
  <si>
    <t>MEJORAMIENTO INFRAESTRUCTURA PASO CARDENAL SAMORE</t>
  </si>
  <si>
    <t>SERVICIO DE GOBIERNO INTERIOR</t>
  </si>
  <si>
    <t>30126075-0</t>
  </si>
  <si>
    <t>CONSTRUCCION 2 CASAS PARA PROFESIONALES CECOSF HUALAIHUÉ PUERTO</t>
  </si>
  <si>
    <t>30455973-0</t>
  </si>
  <si>
    <t>30463530-0</t>
  </si>
  <si>
    <t>CONSERVACION CAMINOS BÁSICOS REGIÓN  DE LOS LAGOS  2018-2020</t>
  </si>
  <si>
    <t>30481289-0</t>
  </si>
  <si>
    <t>CONSTRUCCION SERVICIO APR SECTOR RURAL LA VEGA, FRESIA</t>
  </si>
  <si>
    <t>30212372-0</t>
  </si>
  <si>
    <t>HABILITACION SUMINISTRO E.E. PURRAHUE SAN JUAN DE LA COSTA</t>
  </si>
  <si>
    <t>30134570-0</t>
  </si>
  <si>
    <t>MEJORAMIENTO PASARELA TURÍSTICA SECTOR LAS ESCALAS, FUTALEUFU</t>
  </si>
  <si>
    <t>30488718-0</t>
  </si>
  <si>
    <t>MEJORAMIENTO Y AMPLIACION HOSPITAL DE CASTRO, PROVINCIA DE CHILOE</t>
  </si>
  <si>
    <t>30098600-0</t>
  </si>
  <si>
    <t>CONSTRUCCION CANCHA SINTÉTICA CANAL TENGLO - PUERTO MONTT</t>
  </si>
  <si>
    <t>40002504-0</t>
  </si>
  <si>
    <t>CONSTRUCCION CANCHA DE FUTBOL SECTOR DE APECHE, COMUNA DE QUEILEN</t>
  </si>
  <si>
    <t>40000709-0</t>
  </si>
  <si>
    <t>REPOSICION MAQUINARIA PARA MANTENCIÓN VIAL COMUNA DE QUEMCHI.</t>
  </si>
  <si>
    <t>30486106-0</t>
  </si>
  <si>
    <t>REPOSICION ESCUELA BERNARDO O'HIGGINS, CALBUCO</t>
  </si>
  <si>
    <t>30326322-0</t>
  </si>
  <si>
    <t>CONSERVACION VEREDAS CASTRO ALTO, COMUNA DE CASTRO</t>
  </si>
  <si>
    <t>30485135-0</t>
  </si>
  <si>
    <t xml:space="preserve">MEJORAMIENTO ÁREAS VERDES PARQUE SAMUEL ROMAN ALERCE NORTE </t>
  </si>
  <si>
    <t>40001265-0</t>
  </si>
  <si>
    <t>REPOSICION POSTA DE SALUD RURAL PASO EL LEON, COCHAMO</t>
  </si>
  <si>
    <t>30085125-0</t>
  </si>
  <si>
    <t>CONSTRUCCION CUARTEL PRIMERA COMPAÑIA DE BOMBEROS, PUERTO VARAS</t>
  </si>
  <si>
    <t>30487763-0</t>
  </si>
  <si>
    <t>MUNIC</t>
  </si>
  <si>
    <t>MUNICIPALIDAD DE CHONCHI</t>
  </si>
  <si>
    <t>30466394-0</t>
  </si>
  <si>
    <t>CONSTRUCCION ARCHIVO REGIONAL DE LOS LAGOS - PURRANQUE</t>
  </si>
  <si>
    <t>30475883-0</t>
  </si>
  <si>
    <t>ADQUISICION MINIBUS ESCUELA DIFERENCIAL SAN CARLOS DE ANCUD</t>
  </si>
  <si>
    <t>30486029-0</t>
  </si>
  <si>
    <t>30125850-0</t>
  </si>
  <si>
    <t>REPOSICION BUS DE PASAJEROS DE LA COMUNA DE COCHAMO</t>
  </si>
  <si>
    <t>30188272-0</t>
  </si>
  <si>
    <t>CONSTRUCCION SALA CUNA Y JARDIN INFANTIL OSORNO CENTRO</t>
  </si>
  <si>
    <t>30475639-0</t>
  </si>
  <si>
    <t>CONSERVACION RED VIAL DE VARIOS CAMINOS PAVIMENTADOS AÑO 2013</t>
  </si>
  <si>
    <t>30133755-0</t>
  </si>
  <si>
    <t>REPOSICION CONST CONVENIO DE PROGR. DE PTES. PROV. DE LLANQUIHUE</t>
  </si>
  <si>
    <t>CONSERVACION DE ACERAS EN DIVERSAS CALLES DE ANCUD</t>
  </si>
  <si>
    <t>30137881-0</t>
  </si>
  <si>
    <t>CONSTRUCCION ACERAS Y CALZADAS SECTOR BELLAVISTA Y OTROS, COMUNA DE ANCUD</t>
  </si>
  <si>
    <t>40003234-0</t>
  </si>
  <si>
    <t>30465245-0</t>
  </si>
  <si>
    <t>HABILITACION SUMINISTRO ENERGÍA ELECTRICA POR AUTOGENERACION SECTOR MANQUEMAPU</t>
  </si>
  <si>
    <t>40002614-0</t>
  </si>
  <si>
    <t>CONSTRUCCION HOSPITAL  PUERTO VARAS</t>
  </si>
  <si>
    <t>MEJORAMIENTO RUTA W-195. SECTOR: QUEMCHI - PUCHAURAN</t>
  </si>
  <si>
    <t>30101329-0</t>
  </si>
  <si>
    <t>REPOSICION CAMION MULTIP. Y ADQ. 20 CONTENEDORES ASOC. MUNICIPIOS</t>
  </si>
  <si>
    <t>30085619-0</t>
  </si>
  <si>
    <t>CONSTRUCCION JARDIN INFANTIL ALTO CARACOLES ANCUD</t>
  </si>
  <si>
    <t>30474236-0</t>
  </si>
  <si>
    <t>CONSTRUCCION CONSTRUCCIÓN DE VEREDAS SECTOR LA VARA</t>
  </si>
  <si>
    <t>30488445-0</t>
  </si>
  <si>
    <t>CONSERVACION GIMNASIO COLEGIO LOS ALERCES -  PUERTO MONTT</t>
  </si>
  <si>
    <t>40002682-0</t>
  </si>
  <si>
    <t>CONSTRUCCION CENTRO COMUNITARIO C.D. CHILOE - APAHUEN</t>
  </si>
  <si>
    <t>30395673-0</t>
  </si>
  <si>
    <t>ADQUISICION MAQUINARIA PARA LA PROVINCIA DE PALENA</t>
  </si>
  <si>
    <t>30323023-0</t>
  </si>
  <si>
    <t>AMPLIACION AREA TERMINAL AD. DE MOCOPULLI, CHILOE.</t>
  </si>
  <si>
    <t>30237972-0</t>
  </si>
  <si>
    <t>HABILITACION  DE BOX Y CÁMARA HIPERBARICA</t>
  </si>
  <si>
    <t>40001507-0</t>
  </si>
  <si>
    <t>HABILITACION Y MEJORAMIENTO SUMINISTRO E.E SECTOR AUCHO ALTO TUBILDAD, COMUNA DE QUEMCHI.</t>
  </si>
  <si>
    <t>30486081-0</t>
  </si>
  <si>
    <t>CONSTRUCCION PUENTE PRIMER CORRAL CAMINO PUELO-EL BOLSON, COCHAMO</t>
  </si>
  <si>
    <t>30407375-0</t>
  </si>
  <si>
    <t>30135739-0</t>
  </si>
  <si>
    <t>30324573-0</t>
  </si>
  <si>
    <t>MEJORAMIENTO GESTIÓN DE TRANSITO, ECUADOR - CHORRILLOS PUERTO MONTT</t>
  </si>
  <si>
    <t>30110899-0</t>
  </si>
  <si>
    <t>CONSTRUCCION PARQUE LADERA EN BARRIO PARQUE INTEGRADO, OSORNO</t>
  </si>
  <si>
    <t>30462950-0</t>
  </si>
  <si>
    <t>MEJORAMIENTO AVDA. ALESSANDRI TRAMO MACKENNA-GODOY,  PUERTO MONTT.</t>
  </si>
  <si>
    <t>30283374-0</t>
  </si>
  <si>
    <t>CONSTRUCCION CENTRO DE SALUD FAMILIAR PUERTA SUR</t>
  </si>
  <si>
    <t>30487236-0</t>
  </si>
  <si>
    <t>MEJORAMIENTO ACCESO NORTE A SAN PABLO</t>
  </si>
  <si>
    <t>30247072-0</t>
  </si>
  <si>
    <t>30118591-0</t>
  </si>
  <si>
    <t>REPOSICION CENTRO COMUNITARIO PILMAIQUEN</t>
  </si>
  <si>
    <t>30482899-0</t>
  </si>
  <si>
    <t>CONSTRUCCION RED CICLOVIAS OSORNO</t>
  </si>
  <si>
    <t>30283175-0</t>
  </si>
  <si>
    <t>30076949-0</t>
  </si>
  <si>
    <t>30102226-0</t>
  </si>
  <si>
    <t>REPOSICION LICEO ALFREDO BARRIA OYARZUN,CURACO DE VELEZ</t>
  </si>
  <si>
    <t>30093309-0</t>
  </si>
  <si>
    <t>MEJORAMIENTO INFRAESTRUCTURA PORTUARIA MULTIPROPOSITO DE CHONCHI</t>
  </si>
  <si>
    <t>30349926-0</t>
  </si>
  <si>
    <t>TRANSFERENCIA DESARROLLO DE FERIAS LIBRES REGIÓN DE LOS LAGOS</t>
  </si>
  <si>
    <t>30440729-0</t>
  </si>
  <si>
    <t>REPOSICION ESCUELA MAILLEN ESTERO, PUERTO MONTT</t>
  </si>
  <si>
    <t>MEJORAMIENTO INTEGRAL ESCUELA RURAL ILQUE PUERTO MONTT</t>
  </si>
  <si>
    <t>40001753-0</t>
  </si>
  <si>
    <t>CONSERVACION GLOBAL MIXTA CAMINOS RED VIAL X REGIÓN 2015-2019</t>
  </si>
  <si>
    <t>30224128-0</t>
  </si>
  <si>
    <t>CONSERVACION CAMINOS BASICOS REGION DE LOS LAGOS 2016-2018</t>
  </si>
  <si>
    <t>30371077-0</t>
  </si>
  <si>
    <t>CAPACITACION para desarrollo y fortalecimiento productivo de zonas Estrategicas</t>
  </si>
  <si>
    <t>40001266-0</t>
  </si>
  <si>
    <t>CONSTRUCCION  SERVICIO DE APR SECTOR VILLA ALEGRE,FRUTILLAR</t>
  </si>
  <si>
    <t>30465246-0</t>
  </si>
  <si>
    <t xml:space="preserve">TRANSFERENCIA CIRCUITOS CORTOS DE COMERCIALIZACIÓN (CCC) PARA LA PESCA ARTESANAL: TECNOLOGÍAS </t>
  </si>
  <si>
    <t>40000842-0</t>
  </si>
  <si>
    <t>CONSERVACION ESCUELA PUDETO DE LA COMUNA DE ANCUD</t>
  </si>
  <si>
    <t>30419475-0</t>
  </si>
  <si>
    <t>CONSTRUCCION SISTEMA APR LELBUN - AITUY, COMUNA DE QUEILEN</t>
  </si>
  <si>
    <t>30458052-0</t>
  </si>
  <si>
    <t>CONSTRUCCION SISTEMA AGUA POTABLE RURAL PUNTA CHILEN, ANCUD</t>
  </si>
  <si>
    <t>30479686-0</t>
  </si>
  <si>
    <t>CONSTRUCCION DISEÑO DE LA PLAYA SECTOR PLAYA RAQUEL</t>
  </si>
  <si>
    <t>40001287-0</t>
  </si>
  <si>
    <t>CONSTRUCCION CESFAM CARACOLES, ANCUD</t>
  </si>
  <si>
    <t>30112093-0</t>
  </si>
  <si>
    <t>HABILITACION SUMINISTRO E.E SECTOR COLO COLO COMUNA DE QUEILEN</t>
  </si>
  <si>
    <t>30388222-0</t>
  </si>
  <si>
    <t>CONSERVACION OBRAS PORTUARIAS MENORES 2016 -2019 REGION DE LOS LAGOS</t>
  </si>
  <si>
    <t>30371672-0</t>
  </si>
  <si>
    <t>CONSTRUCCION CIERRE EX VERTEDERO MUNICIPAL DE LOS MUERMOS</t>
  </si>
  <si>
    <t>30103323-0</t>
  </si>
  <si>
    <t>30186523-0</t>
  </si>
  <si>
    <t>ADQUISICION Y REPOSICION DE EQUIPOS PARA LITIASIS Y ENUCLIACION  U DE UROLOGIA H CASTRO</t>
  </si>
  <si>
    <t>40000574-0</t>
  </si>
  <si>
    <t>CONSERVACION INTEGRAL ESCUELA RURAL LA VARA PUERTO MONTT</t>
  </si>
  <si>
    <t>40002018-0</t>
  </si>
  <si>
    <t>CONSTRUCCION COMUNID. TERAPEUTICA DROGODEPENDIENTES, PROV LLANQUIHUE</t>
  </si>
  <si>
    <t>CONSERVACION DE ESPACIOS Y EDIFICIOS PÚBLICOS VARIOS SECTORES DE CA</t>
  </si>
  <si>
    <t>30488060-0</t>
  </si>
  <si>
    <t>REPOSICION CENTRO  COMUNITARIO SALUD MENTAL OSORNO</t>
  </si>
  <si>
    <t>30126279-0</t>
  </si>
  <si>
    <t>MEJORAMIENTO RUTAS W-135-125. SECTOR: RAMPA CHACAO-LINAO</t>
  </si>
  <si>
    <t>30069055-0</t>
  </si>
  <si>
    <t>NORMALIZACION HOSPITAL DE FUTALEUFU, PROVINCIA DE PALENA</t>
  </si>
  <si>
    <t>30078077-0</t>
  </si>
  <si>
    <t>MEJORAMIENTO RUTA 7. SECTOR: PUERTO CARDENAS - SANTA LUCIA</t>
  </si>
  <si>
    <t>30071449-0</t>
  </si>
  <si>
    <t>CONSTRUCCION FISCALÍA LOCAL DE RÍO NEGRO</t>
  </si>
  <si>
    <t>30414777-0</t>
  </si>
  <si>
    <t>REPOSICION PLAZA DE ARMAS DE CONTAO, HUALAIHUE</t>
  </si>
  <si>
    <t>30484455-0</t>
  </si>
  <si>
    <t>CONSTRUCCION EMBARCADERO FLOTANTE EN ISLA CAGUACH</t>
  </si>
  <si>
    <t>30487282-0</t>
  </si>
  <si>
    <t>CONSTRUCCION CENTRO DE CREACIÓN - CECREA CASTRO</t>
  </si>
  <si>
    <t>CONSEJO NACIONAL DE LA CULTURA Y LAS ARTES</t>
  </si>
  <si>
    <t>30463397-0</t>
  </si>
  <si>
    <t>MEJORAMIENTO PASEO ANTONIO VARAS, PUERTO MONTT</t>
  </si>
  <si>
    <t>30072731-0</t>
  </si>
  <si>
    <t>ADQUISICION MAQUINARIA PESADA, COMUNA DE LOS MUERMOS</t>
  </si>
  <si>
    <t>30220122-0</t>
  </si>
  <si>
    <t>30341232-0</t>
  </si>
  <si>
    <t>TRANSFERENCIA ASESORÍA ESPECIALIZADA CONSOLIDACIÓN TENENCIA TIERRA</t>
  </si>
  <si>
    <t>30341329-0</t>
  </si>
  <si>
    <t>CONSTRUCCION MACROINFRAESTRUCTURA SECTOR LA CHACRA, CASTRO</t>
  </si>
  <si>
    <t>30460685-0</t>
  </si>
  <si>
    <t>CONSTRUCCION SERVICIO AGUA POTABLE RURAL ISLA QUENU.</t>
  </si>
  <si>
    <t>30479286-0</t>
  </si>
  <si>
    <t>REPOSICION INTERNADOS MASCULINO Y FEMENINO LICEO INSULAR DE ACHAO</t>
  </si>
  <si>
    <t>30073551-0</t>
  </si>
  <si>
    <t>CONSTRUCCION MACRO CENTRO REGULADOR SAMU REGION DE LOS LAGOS</t>
  </si>
  <si>
    <t>30405922-0</t>
  </si>
  <si>
    <t>CONSTRUCCION SISTEMA DE AGUA POTABLE RURAL LOMA DE LA PIEDRA - LIUCURA - QUILLOIMO</t>
  </si>
  <si>
    <t>40001660-0</t>
  </si>
  <si>
    <t>DESARROLLO ESTUDIO PREINVERSION NORMALIZACION HOSP. PTO. MONTT</t>
  </si>
  <si>
    <t>20139693-0</t>
  </si>
  <si>
    <t>CONSTRUCCION JARDIN INFANTIL Y SALA CUNA BOSQUEMAR, PUERTO MONTT</t>
  </si>
  <si>
    <t>30410772-0</t>
  </si>
  <si>
    <t>CONSTRUCCION  JARDÍN INFANTIL Y SALA CUNA CHONCHI URBANO</t>
  </si>
  <si>
    <t>30469438-0</t>
  </si>
  <si>
    <t>CONSTRUCCION SALA CUNA Y JARDIN INFANTIL, CHAITEN URBANO.</t>
  </si>
  <si>
    <t>30362325-0</t>
  </si>
  <si>
    <t>CONSTRUCCION CENTRO COMUNITARIO DE SALUD FAMILIAR DE GAMBOA, CASTRO</t>
  </si>
  <si>
    <t>30446373-0</t>
  </si>
  <si>
    <t>MEJORAMIENTO CALLE SAN MARTÍN, PUERTO VARAS</t>
  </si>
  <si>
    <t>40001254-0</t>
  </si>
  <si>
    <t>REPOSICION MAQUINARIA PARA CONSERVACIÓN DE CAMINOS RURALES</t>
  </si>
  <si>
    <t>30484729-0</t>
  </si>
  <si>
    <t>CONSTRUCCION CENTRO DE DIÁLISIS, PURRANQUE</t>
  </si>
  <si>
    <t>30125776-0</t>
  </si>
  <si>
    <t>TRANSFERENCIA OBRAS MENORES DE RIEGO Y SUMINISTRO DE AGUA AFC</t>
  </si>
  <si>
    <t>30341233-0</t>
  </si>
  <si>
    <t>CONSTRUCCION CENTRO TRATAMIENTO INTEGRAL RESIDUOS SÓLIDOS FUTALEUFÚ</t>
  </si>
  <si>
    <t>30288773-0</t>
  </si>
  <si>
    <t>30397144-0</t>
  </si>
  <si>
    <t>REPOSICION ESCUELA RURAL ANA NELLY OYARZUN, CASTRO</t>
  </si>
  <si>
    <t>30092606-0</t>
  </si>
  <si>
    <t>CONSTRUCCION CUARTEL DE BOMBEROS INÉS DE BAZÁN</t>
  </si>
  <si>
    <t>40000063-0</t>
  </si>
  <si>
    <t>HABILITACION SUMINISTRO ELÉCTRICO SECTOR CAULIN BAJO EL CARRIL, ANCUD</t>
  </si>
  <si>
    <t>40003299-0</t>
  </si>
  <si>
    <t>REPOSICION Y ADQUISICIÓN DE EQUIPOS Y EQUIPAMIENTO DE LA RED SALUD CHILOE</t>
  </si>
  <si>
    <t>40002366-0</t>
  </si>
  <si>
    <t xml:space="preserve">CONSTRUCCION SERVICIO DE URGENCIA DE ALTA RESOLUTIVIDAD, ANCUD </t>
  </si>
  <si>
    <t>30304623-0</t>
  </si>
  <si>
    <t>TRANSFERENCIA RECAMBIO DE CALEFACTORES PARA LA CIUDAD DE OSORNO, REGI</t>
  </si>
  <si>
    <t>30136269-0</t>
  </si>
  <si>
    <t>REPOSICION Y CONSERVACIÓN LUMINARIAS CALLE MANUEL RODRÍGUEZ</t>
  </si>
  <si>
    <t>30488940-0</t>
  </si>
  <si>
    <t>CONSTRUCCION SERVICIO APR LOS ALAMOS, COMUNA LOS MUERMOS.</t>
  </si>
  <si>
    <t>30289473-0</t>
  </si>
  <si>
    <t>CONSTRUCCION SERVICIO DE APR CHUCAHUA ISLA HUAR, COMUNA DE CALBUCO</t>
  </si>
  <si>
    <t>30465159-0</t>
  </si>
  <si>
    <t xml:space="preserve">CONSTRUCCION FERIA COMERCIAL FEDERICO ERRAZURIZ </t>
  </si>
  <si>
    <t>30473784-0</t>
  </si>
  <si>
    <t>CONSERVACION PEQUEÑOS ADS. PROVINCIA DE PALENA 2014-2018</t>
  </si>
  <si>
    <t>30290622-0</t>
  </si>
  <si>
    <t>CONSERVACION CNOS. VECINALES POR GLOSA 7, ETAPA 1, PROVINCIA OSORNO</t>
  </si>
  <si>
    <t>30448275-0</t>
  </si>
  <si>
    <t>MEJORAMIENTO CEMENTERIO MUNICIPAL VILLA SAN PABLO</t>
  </si>
  <si>
    <t>30487371-0</t>
  </si>
  <si>
    <t>CONSTRUCCION SISTEMA APR PORVENIR - HUALINTO, COMUNA DE RIO NEGRO</t>
  </si>
  <si>
    <t>30467605-0</t>
  </si>
  <si>
    <t>MEJORAMIENTO CALZADAS Y VEREDAS CALLE LAS CANTERAS</t>
  </si>
  <si>
    <t>30487889-0</t>
  </si>
  <si>
    <t>MEJORAMIENTO PARQUE MUNICIPAL CAICAEN</t>
  </si>
  <si>
    <t>30488083-0</t>
  </si>
  <si>
    <t>CONSTRUCCION PLAZA Y CASETA INFORMACION TURISTICA, COUNA DE QUELLON</t>
  </si>
  <si>
    <t>30487880-0</t>
  </si>
  <si>
    <t>CONSTRUCCION SISTEMA APR ISLA CHAULINEC CAPILLA ANTIGUA, COMUNA DE QUINCHAO</t>
  </si>
  <si>
    <t>40003349-0</t>
  </si>
  <si>
    <t>REPOSICION LUMINARIAS DIVERSOS SECTORES DE LA COMUNA</t>
  </si>
  <si>
    <t>40000089-0</t>
  </si>
  <si>
    <t>MEJORAMIENTO INFRAESTRUCTURA PORTUARIA CALETA ROLECHA</t>
  </si>
  <si>
    <t>30087893-0</t>
  </si>
  <si>
    <t>MEJORAMIENTO INTEGRAL GIMNASIO FISCAL DALCAHUE</t>
  </si>
  <si>
    <t>30094005-0</t>
  </si>
  <si>
    <t>CONSTRUCCION MIRADORES CALLE VICENTE PEREZ ROSALES Y POBL. BERNARDO O'HIGGINS</t>
  </si>
  <si>
    <t>30488407-0</t>
  </si>
  <si>
    <t>CONSTRUCCION MATADERO MUNICIPAL CASTRO</t>
  </si>
  <si>
    <t>40001645-0</t>
  </si>
  <si>
    <t>30339322-0</t>
  </si>
  <si>
    <t>CONSTRUCCION BORDE COSTERO LOCALIDAD DE TEN TEN, COMUNA DE CASTRO.</t>
  </si>
  <si>
    <t>30339423-0</t>
  </si>
  <si>
    <t>HABILITACION SUMINISTRO E  E  ALEUCAPI  SN JUAN DL COS</t>
  </si>
  <si>
    <t>30124368-0</t>
  </si>
  <si>
    <t>MEJORAMIENTO Y AMPLIACION GIMNASIO MUNICIPAL CASTRO</t>
  </si>
  <si>
    <t>30076119-0</t>
  </si>
  <si>
    <t>ACTUALIZACION PLAN REGULADOR COMUNAL DE FRUTILLAR</t>
  </si>
  <si>
    <t>30387822-0</t>
  </si>
  <si>
    <t>ACTUALIZACION PLAN REGULADOR COMUNAL DE DALCAHUE</t>
  </si>
  <si>
    <t>30257172-0</t>
  </si>
  <si>
    <t>CONSTRUCCION CAMARINES ESTADIO DE NUEVA BRAUNAU</t>
  </si>
  <si>
    <t>30486916-0</t>
  </si>
  <si>
    <t>CONSTRUCCION SISTEMA APR CADIQUEN, COMUNA DE MAULLIN</t>
  </si>
  <si>
    <t>40001298-0</t>
  </si>
  <si>
    <t>CONSERVACION INFRAESTRUCTURA DE PESCA Y CONECTIVIDAD PROVINCIA DE PALENA</t>
  </si>
  <si>
    <t>40001043-0</t>
  </si>
  <si>
    <t>CONSTRUCCION SEÑALÉTICA COMUNA DE DALCAHUE</t>
  </si>
  <si>
    <t>40000090-0</t>
  </si>
  <si>
    <t>HABILITACION CENTRO DE DETENCION PREVENTIVA CHAITEN Y CASA PARA FUNCIONARIOS</t>
  </si>
  <si>
    <t>40000109-0</t>
  </si>
  <si>
    <t>REPOSICION MOBILIARIO URBANO EN DOS PLAZOLETAS DE PALENA</t>
  </si>
  <si>
    <t>40001465-0</t>
  </si>
  <si>
    <t>CONSERVACION INFRAESTRUCTURA PESCA ARTESANAL PROVINCIA DE LLANQUIHUE</t>
  </si>
  <si>
    <t>40001042-0</t>
  </si>
  <si>
    <t>30485152-0</t>
  </si>
  <si>
    <t>MEJORAMIENTO AVENIDA JULIO BUSCHMANN, OSORNO.</t>
  </si>
  <si>
    <t>30043755-0</t>
  </si>
  <si>
    <t>CONSTRUCCION  INFRAESTRUCTURA DE MANEJO INTEGRAL DE RESIDUOS SOLIDOS</t>
  </si>
  <si>
    <t>30130214-0</t>
  </si>
  <si>
    <t>MEJORAMIENTO INFRAESTRUCTURA MERCADO MUNICIPAL DE CHONCHI</t>
  </si>
  <si>
    <t>30488462-0</t>
  </si>
  <si>
    <t>CONSTRUCCION VIVIENDAS JUDICIALES DE CHAITÉN</t>
  </si>
  <si>
    <t>30482927-0</t>
  </si>
  <si>
    <t xml:space="preserve">CONSERVACION RUTINARIA AERÓDROMO CAÑAL BAJO 2018 - 2019  </t>
  </si>
  <si>
    <t>30482313-0</t>
  </si>
  <si>
    <t>CONSTRUCCION COMPLEJO RECREATIVO Y DEPORTIVO VILLA DE SAN PABLO</t>
  </si>
  <si>
    <t>40000103-0</t>
  </si>
  <si>
    <t>REPOSICION BODEGA Y OFICINAS MUNICIPALES COMUNA FUTALEUFÚ</t>
  </si>
  <si>
    <t>30341774-0</t>
  </si>
  <si>
    <t>REPOSICION ESCUELAS ANDREW JACKSON Y RÍO NEGRO, COMUNA RÍO NEGRO</t>
  </si>
  <si>
    <t>30088194-0</t>
  </si>
  <si>
    <t>CONSTRUCCION SALA CUNA Y JARDIN INFANTIL INES DE BAZAN, COMUNA DE CASTRO</t>
  </si>
  <si>
    <t>30481300-0</t>
  </si>
  <si>
    <t>REPOSICION ESCUELA RURAL WALTERIO MEYER RUSCA,  AGUA BUENA, OSORNO</t>
  </si>
  <si>
    <t>30134836-0</t>
  </si>
  <si>
    <t xml:space="preserve">CAPACITACION PARA LA VALORIZACION SELLO DE ORIGEN PRODUCTOS SAP </t>
  </si>
  <si>
    <t>30341173-0</t>
  </si>
  <si>
    <t>INVESTIGACION Y PROPUESTA DESARROLLO CULTURAL E INTERCULTURAL, RESERVA NATURAL ALTOS QUILLAIPE</t>
  </si>
  <si>
    <t>30478643-0</t>
  </si>
  <si>
    <t>CONSERVACION GIMNASIO ESCUELA MELIPULLI COMUNA PUERTO MONTT</t>
  </si>
  <si>
    <t>40002501-0</t>
  </si>
  <si>
    <t>TRANSFERENCIA SUBSIDIO OPERACION SISTEMA AUTOGENERACION ISLAS DESERTO</t>
  </si>
  <si>
    <t>30322174-0</t>
  </si>
  <si>
    <t>TRANSFERENCIA FORTALECIMIENTO  Y COMPETITIVIDAD DE LA ARTESANÍA.</t>
  </si>
  <si>
    <t>30341323-0</t>
  </si>
  <si>
    <t>CONSERVACION GIMNASIO ESCUELA SEMILLERO DE ROLECHA</t>
  </si>
  <si>
    <t>30277425-0</t>
  </si>
  <si>
    <t>MEJORAMIENTO ÁREAS VERDES Y JUEGOS INFANTILES CALLE ALDACHILDO</t>
  </si>
  <si>
    <t>30488320-0</t>
  </si>
  <si>
    <t>MEJORAMIENTO BORDE  COSTERO QUEILEN</t>
  </si>
  <si>
    <t>30352373-0</t>
  </si>
  <si>
    <t>REPOSICION PUENTE CHIFIN EN RUTA U-500, COMUNA DE RÍO NEGRO</t>
  </si>
  <si>
    <t>30122050-0</t>
  </si>
  <si>
    <t>MEJORAMIENTO REDES ELÉCTRICAS DE DISTRIBUCIÓN - CHAITÉN SUR</t>
  </si>
  <si>
    <t>40000065-0</t>
  </si>
  <si>
    <t>REPOSICION PLAZA DE ARMAS DE RIO NEGRO</t>
  </si>
  <si>
    <t>30284622-0</t>
  </si>
  <si>
    <t>CONSERVACION FERIA LILLO  COMUNA CASTRO</t>
  </si>
  <si>
    <t>30076663-0</t>
  </si>
  <si>
    <t>CONSTRUCCION PARQUE RICHTER, FRUTILLAR</t>
  </si>
  <si>
    <t>30485753-0</t>
  </si>
  <si>
    <t>HABILITACION SUMINISTRO ENERGÍA ELÉCTRICA SECTOR TAIQUEMO LA MONTAÑA</t>
  </si>
  <si>
    <t>30488875-0</t>
  </si>
  <si>
    <t>MEJORAMIENTO PLAZA PARQUE HUMEDAL PUDETO BAJO</t>
  </si>
  <si>
    <t>30484457-0</t>
  </si>
  <si>
    <t>CONSTRUCCION COLECTOR RED PRIMARIA ZURITA DE ALERCE PUERTO MONTT</t>
  </si>
  <si>
    <t>30376622-0</t>
  </si>
  <si>
    <t>MEJORAMIENTO BARRIO COMERCIAL LOS HEROES CALBUCO</t>
  </si>
  <si>
    <t>30463022-0</t>
  </si>
  <si>
    <t>CONSTRUCCION VELODROMO PUERTO MONTT</t>
  </si>
  <si>
    <t>MINISTERIO DEL DEPORTE</t>
  </si>
  <si>
    <t>30481110-0</t>
  </si>
  <si>
    <t>REPOSICION DE CAMIÓN TOLVA Y ADQUISICIÓN DE CAMIÓN Y MINICARGADOR.</t>
  </si>
  <si>
    <t>40001354-0</t>
  </si>
  <si>
    <t>ADQUISICION EQUIPAMIENTO CIENCIAS Y EXPERIMENTACIÓN ESTABLECIMIENTOS EDUCACIONALES PUYEHUE</t>
  </si>
  <si>
    <t>40002959-0</t>
  </si>
  <si>
    <t>AMPLIACION Y MEJORAMIENTO CENTRO COMUNITARIO SAN FLORENTINO</t>
  </si>
  <si>
    <t>30486915-0</t>
  </si>
  <si>
    <t>CONSTRUCCION  Y HABILITACION CENTRO DE DIALISIS HOSPITAL CALBUCO</t>
  </si>
  <si>
    <t>30380331-0</t>
  </si>
  <si>
    <t>ADQUISICION MATERIAL DIDÁCTICO PARA EDUCACIÓN BÁSICA ESCUELAS COMUNA DE PUYEHUE</t>
  </si>
  <si>
    <t>40002962-0</t>
  </si>
  <si>
    <t>CONSTRUCCION PISCINAS PUBLICAS, PURRANQUE</t>
  </si>
  <si>
    <t>30458561-0</t>
  </si>
  <si>
    <t>CONSTRUCCION ACCESO ESCUELA Y POSTA TEHUACO QUETALCO</t>
  </si>
  <si>
    <t>30487285-0</t>
  </si>
  <si>
    <t>CONSERVACION GLOBAL MIXTA DE CAMINOS X REGION DE LOS LAGOS AÑO 2012</t>
  </si>
  <si>
    <t>30113704-0</t>
  </si>
  <si>
    <t>ACTUALIZACION PLAN REGULADOR COMUNAL DE SAN JUAN DE LA COSTA</t>
  </si>
  <si>
    <t>30110401-0</t>
  </si>
  <si>
    <t>30035122-0</t>
  </si>
  <si>
    <t>REPARACION POZO PROFUNDO SECTOR PINDACO QUITRIPULLI</t>
  </si>
  <si>
    <t>40000987-0</t>
  </si>
  <si>
    <t>REPOSICION VEHICULOS MUNICIPALES, COMUNA SAN JUAN DE LA COSTA</t>
  </si>
  <si>
    <t>40001677-0</t>
  </si>
  <si>
    <t>MEJORAMIENTO SERVICIO DE AGUA POTABLE RURAL ENSENADA, PUERTO VARAS</t>
  </si>
  <si>
    <t>30076993-0</t>
  </si>
  <si>
    <t>CONSTRUCCION CONEXION VIAL RUTA 5(PUERTO MONTT) - RUTA 7(CHAMIZ</t>
  </si>
  <si>
    <t>20181365-0</t>
  </si>
  <si>
    <t xml:space="preserve">MEJORAMIENTO INTERCONEX ALERCE-PTO MONTT, SENDA CENTRAL-AV AUSTRAL </t>
  </si>
  <si>
    <t>30291173-0</t>
  </si>
  <si>
    <t>DIAGNOSTICO CONDICIONES NATURALES OBRAS REGION DE LOS LAGOS</t>
  </si>
  <si>
    <t>30183872-0</t>
  </si>
  <si>
    <t>REPOSICION  Y MANTENIMIENTO GARITAS CAMINERAS COMUNA DE PURRANQUE</t>
  </si>
  <si>
    <t>30488419-0</t>
  </si>
  <si>
    <t>ADQUISICION MAQUINARIA CAMIÓN MULTIPROPOSITO DE EMERGENCIA MUNICIPA</t>
  </si>
  <si>
    <t>30375772-0</t>
  </si>
  <si>
    <t>MEJORAMIENTO RUTA 231-CH. S:PUERTO RAMÍREZ-FUTALEUFÚ</t>
  </si>
  <si>
    <t>30402825-0</t>
  </si>
  <si>
    <t>CONSTRUCCION RED DE AGUA POTABLE SECTOR EL ENCANTO, COMUNA FRUTILLAR</t>
  </si>
  <si>
    <t>30485156-0</t>
  </si>
  <si>
    <t>MEJORAMIENTO RUTA 5. SECTOR CUESTA TRAINEL EN CHILOE</t>
  </si>
  <si>
    <t>30131878-0</t>
  </si>
  <si>
    <t>MEJORAMIENTO DE BORDE COSTERO EN SECTOR LOS BAJOS FRUTILLAR</t>
  </si>
  <si>
    <t>30371777-0</t>
  </si>
  <si>
    <t>MEJORAMIENTO CBI CAMINO CR. LONG. (LLICALDAD)- RAUCO COSTA,CHONCHI</t>
  </si>
  <si>
    <t>30123462-0</t>
  </si>
  <si>
    <t>CONSTRUCCION RED DE AGUA POT. SECTOR CALLEJON SIN SALIDA, FRUTILLAR</t>
  </si>
  <si>
    <t>30485157-0</t>
  </si>
  <si>
    <t>CONSERVACION VIVIENDAS ADULTO MAYOR REGION DE LOS LAGOS 2018</t>
  </si>
  <si>
    <t>30484061-0</t>
  </si>
  <si>
    <t>CONSTRUCCION RED DE AGUA POTABLE SECTOR PEDERNAL, COMUNA FRUTILLAR</t>
  </si>
  <si>
    <t>30485133-0</t>
  </si>
  <si>
    <t>CONSTRUCCION RED DE AGUA POTABLE SECTOR PICHILOPEZ, COMUNA FRUTILLAR</t>
  </si>
  <si>
    <t>30485139-0</t>
  </si>
  <si>
    <t>CONSTRUCCION BAÑOS, CAMARINES Y LOCALES TURÍSTICOS COSTANERA ENTRE LAGOS</t>
  </si>
  <si>
    <t>30487900-0</t>
  </si>
  <si>
    <t>ADQUISICION EQUIPOS Y EQUIPAMIENTO ESCUELA SAN JAVIER</t>
  </si>
  <si>
    <t>30427781-0</t>
  </si>
  <si>
    <t>ACTUALIZACION PLAN REGULADOR COMUNAL CALBUCO</t>
  </si>
  <si>
    <t>30465134-0</t>
  </si>
  <si>
    <t>CONSTRUCCION CONEXIÓN VIAL,SECTOR EL TRANQUILO-V. VANGUARDIA, PALENA</t>
  </si>
  <si>
    <t>30384228-0</t>
  </si>
  <si>
    <t>POLICIA DE INVESTIGACIONES DE CHILE</t>
  </si>
  <si>
    <t>30485060-0</t>
  </si>
  <si>
    <t>EQUIPAMIENTO DE RESCATE Y REPOSICIÓN VEHICULOS PARA GOPE LOS LAGOS</t>
  </si>
  <si>
    <t>30137152-0</t>
  </si>
  <si>
    <t>CONSERVACION MERCADO MUNICIPAL COMUNA DE CHONCHI</t>
  </si>
  <si>
    <t>30484443-0</t>
  </si>
  <si>
    <t>ADQUISICION DE DOS CAMIONES TOLVA PARA LA I. MUNICIPALIDAD DE ANCUD</t>
  </si>
  <si>
    <t>40000453-0</t>
  </si>
  <si>
    <t>HABILITACION SUMINISTRO EE.EE SECTOR LA POZA, COMUNA PURRANQUE</t>
  </si>
  <si>
    <t>30426825-0</t>
  </si>
  <si>
    <t>REPOSICION CAMIONETAS MUNICIPALES, COMUNA LOS MUERMOS</t>
  </si>
  <si>
    <t>30427424-0</t>
  </si>
  <si>
    <t xml:space="preserve">MEJORAMIENTO CIRCUITO PEATONAL HISTÓRICO COMUNA DE PALENA </t>
  </si>
  <si>
    <t>30135233-0</t>
  </si>
  <si>
    <t>ADQUISICION DE VEHICULOS MUNICIPALES, COMUNA DE QUEILEN</t>
  </si>
  <si>
    <t>30485471-0</t>
  </si>
  <si>
    <t>CONSTRUCCION 15 VIVIENDAS ADULTO MAYOR COMUNA SAN JUAN DE LA COSTA</t>
  </si>
  <si>
    <t>30134389-0</t>
  </si>
  <si>
    <t>ADQUISICION LABORATORIO PARA ESTABLECIMIENTOS EDUCACIONALES PARA COMUNA DE QUINCHAO</t>
  </si>
  <si>
    <t>40001362-0</t>
  </si>
  <si>
    <t>CONSERVACION GIMNASIO MUNICIPAL DE FRUTILLAR</t>
  </si>
  <si>
    <t>40000704-0</t>
  </si>
  <si>
    <t>CONSTRUCCION 26° LLAMADO PROGRAMA PAV. PARTICIPATIVA X REGION</t>
  </si>
  <si>
    <t>30460276-0</t>
  </si>
  <si>
    <t>ADQUISICION CEMENTERIO PARQUE LAS ROSAS DE PUERTO VARAS</t>
  </si>
  <si>
    <t>CONSERVACION DE TORREONES Y CIRCULACIONES MUSEO REGIONAL ANCUD</t>
  </si>
  <si>
    <t>30483763-0</t>
  </si>
  <si>
    <t>CONSERVACION CAMINOS NO ENROLADOS COMUNA DE PUERTO OCTAY</t>
  </si>
  <si>
    <t>40001267-0</t>
  </si>
  <si>
    <t>TRANSFERENCIA ADQUISICION MAQUINARIA Y EQUIMAMIENTO AFC PUEBLOS ORIG</t>
  </si>
  <si>
    <t>30468189-0</t>
  </si>
  <si>
    <t>REPOSICION ESCUELA PADRE HURTADO, COMUNA DE CASTRO</t>
  </si>
  <si>
    <t>30486003-0</t>
  </si>
  <si>
    <t>CAPACITACION PARA LA IMPLEMENTACIÓN Y APLICACIÓN DE BUENAS PRÁCTICAS AMBIENTALES</t>
  </si>
  <si>
    <t>30485098-0</t>
  </si>
  <si>
    <t>DIAGNOSTICO NORMALIZACION PLAN CIERRE VERTEDERO MUNICIPAL PUERTO OCTAY</t>
  </si>
  <si>
    <t>30488831-0</t>
  </si>
  <si>
    <t>HABILITACION SS EE SECTOR LA QUEMADA II - PUERTO MONTT</t>
  </si>
  <si>
    <t>30488869-0</t>
  </si>
  <si>
    <t>CONSTRUCCION SISTEMA AGUA POTABLE RURAL ISLA LAITEC, QUELLON</t>
  </si>
  <si>
    <t>30488426-0</t>
  </si>
  <si>
    <t>ACTUALIZACION PLAN REGULADOR COMUNAL DE PUERTO OCTAY</t>
  </si>
  <si>
    <t>30483851-0</t>
  </si>
  <si>
    <t>30103375-0</t>
  </si>
  <si>
    <t>30135731-0</t>
  </si>
  <si>
    <t>REPOSICION PARCIAL LICEO POLITECNICO ,  CALBUCO</t>
  </si>
  <si>
    <t>CONSERVACION GLOBAL MIXTA CAMINOS RED VIAL X REGIÓN 2017-2021</t>
  </si>
  <si>
    <t>30447978-0</t>
  </si>
  <si>
    <t>MEJORAMIENTO CBI RUTAW-883,C:CR.LONG.DIAZ LIRA,S:PUREO-APECHE,CHILOE</t>
  </si>
  <si>
    <t>30319122-0</t>
  </si>
  <si>
    <t>CONSERVACION GLOBAL MIXTA CAMINOS RED VIAL X REGIÓN 2014-2018</t>
  </si>
  <si>
    <t>30332172-0</t>
  </si>
  <si>
    <t>CONSERVACION SISTEMA DE SEÑALIZACION INFORMATIVA X REGION 2017</t>
  </si>
  <si>
    <t>30466145-0</t>
  </si>
  <si>
    <t>ADQUISICION CAMIÓN CARGA LATERAL Y TRANSBORDO MOVIL PARA RECOLECCIÓN RESIDUOS DOMICILIARIOS</t>
  </si>
  <si>
    <t>30481457-0</t>
  </si>
  <si>
    <t>ADQUISICION DE VEHICULOS DE EMERGENCIA MUNICIPAL</t>
  </si>
  <si>
    <t>30478886-0</t>
  </si>
  <si>
    <t>CONSTRUCCION CIERRE PERIMETRAL Y CUBIERTA MULTICANCHA PUNTA CHILEN.</t>
  </si>
  <si>
    <t>40000143-0</t>
  </si>
  <si>
    <t>CONSTRUCCION DISEÑO CEMENTERIO PUERTO OCTAY</t>
  </si>
  <si>
    <t>40001260-0</t>
  </si>
  <si>
    <t>CONSERVACION ESTADIO MUNICIPAL DE PUQUELDON</t>
  </si>
  <si>
    <t>30485160-0</t>
  </si>
  <si>
    <t>CONSTRUCCION COLECTOR RED PRIMARIA LOS COIGUES DE ALERCE PTO. MONTT</t>
  </si>
  <si>
    <t>30376623-0</t>
  </si>
  <si>
    <t>REPOSICION CAMION RECOLECTOR DE RSD PARA LA COMUNA QUEILEN</t>
  </si>
  <si>
    <t>30485470-0</t>
  </si>
  <si>
    <t>CONSTRUCCION DE VEREDAS POBLACIÓN BDO OHIGGINS, OSORNO</t>
  </si>
  <si>
    <t>30259772-0</t>
  </si>
  <si>
    <t>REPOSICION CENTRO SALUD FAMILIAR  DALCAHUE</t>
  </si>
  <si>
    <t>30062188-0</t>
  </si>
  <si>
    <t>REPOSICION PAVIMENTO RUTA 215-CH. SECTOR: LAS LUMAS - ENTRELAGOS</t>
  </si>
  <si>
    <t>30070762-0</t>
  </si>
  <si>
    <t>ADQUISICION EDUCATIVO PARA ESTABLECIMIENTOS DE EDUCACIÓN ENSEÑANZA PRIMER CICLO</t>
  </si>
  <si>
    <t>40000985-0</t>
  </si>
  <si>
    <t xml:space="preserve">CONSERVACION VEREDAS DE LA POBLACION CARRASCO, COMUNA DE PURRANQUE                        </t>
  </si>
  <si>
    <t>40000611-0</t>
  </si>
  <si>
    <t>CONSERVACION GLOBAL PEQUEÑOS ADS PROVINCIA CHILOÉ 2014-2018</t>
  </si>
  <si>
    <t>30290177-0</t>
  </si>
  <si>
    <t>CONSERVACION MENOR RED AEROPORTUARIA REGIÓN DE LOS LAGOS</t>
  </si>
  <si>
    <t>30467388-0</t>
  </si>
  <si>
    <t>MEJORAMIENTO BORDE COSTERO ACHAO COMUNA DE QUINCHAO</t>
  </si>
  <si>
    <t>30354128-0</t>
  </si>
  <si>
    <t xml:space="preserve">CONSTRUCCION SISTEMA DE APR LINEA SOLAR, COMUNA DE LLANQUIHUE   </t>
  </si>
  <si>
    <t>30486583-0</t>
  </si>
  <si>
    <t>CONSERVACION GIMNASIO ESCUELA ADELA GARCIA - CURANUÉ</t>
  </si>
  <si>
    <t>40001950-0</t>
  </si>
  <si>
    <t>REPOSICION LICEO CARMELA CARVAJAL DE PRAT, OSORNO.</t>
  </si>
  <si>
    <t>30070862-0</t>
  </si>
  <si>
    <t>MEJORAMIENTO SIETE CALLES LOCALIDAD DE QUENUIR, COMUNA DE MAULLIN</t>
  </si>
  <si>
    <t>30117895-0</t>
  </si>
  <si>
    <t>CONSERVACION RED VIAL REGION DE LOS LAGOS 2012-2014</t>
  </si>
  <si>
    <t>30102086-0</t>
  </si>
  <si>
    <t>30071585-0</t>
  </si>
  <si>
    <t>REPOSICION CENTRO DE SALUD FAMILIAR  ANGELMO, PUERTO MONTT</t>
  </si>
  <si>
    <t>30080729-0</t>
  </si>
  <si>
    <t>DIFUSION Y APLICACIÓN MODELO EMPRENDIMIENTO E INNOVACION REGIONA</t>
  </si>
  <si>
    <t>30483178-0</t>
  </si>
  <si>
    <t xml:space="preserve">CAPACITACION EN PREVENCIÓN DE CANCER PRENEC </t>
  </si>
  <si>
    <t>30135830-0</t>
  </si>
  <si>
    <t>MUNICIPALIDAD DE RIO NEGRO</t>
  </si>
  <si>
    <t>CONSTRUCCION RELLENO SANITARIO PROVINCIA DE OSORNO</t>
  </si>
  <si>
    <t>30086815-0</t>
  </si>
  <si>
    <t>CONSTRUCCION RECINTO MULTIUSO ESCUELA DIFERENCIAL SAN CARLOS</t>
  </si>
  <si>
    <t>40001823-0</t>
  </si>
  <si>
    <t>CONSTRUCCION GIMNASIO TEN - TEN, COMUNA DE MAULLIN</t>
  </si>
  <si>
    <t>30134234-0</t>
  </si>
  <si>
    <t>CONSTRUCCION CENTRO POLIFUNCIONAL PUERTO RAMIREZ</t>
  </si>
  <si>
    <t>30482049-0</t>
  </si>
  <si>
    <t>MEJORAMIENTO W-883. SECTOR: CRUCE RUTA 5-PUREO,CHILOÉ</t>
  </si>
  <si>
    <t>30459352-0</t>
  </si>
  <si>
    <t>30471852-0</t>
  </si>
  <si>
    <t>REPOSICION PARCIAL Y EQUIPAMIENTO S.M.L., PUERTO MONTT</t>
  </si>
  <si>
    <t>20176810-0</t>
  </si>
  <si>
    <t>REPOSICION POSTA DE SALUD RURAL LA PASADA, COMUNA DE MAULLIN</t>
  </si>
  <si>
    <t>30134380-0</t>
  </si>
  <si>
    <t>EQUIPAMIENTO PARA HABILITACIÓN PROVISORIA UNIDAD I.A.T. CHILOE</t>
  </si>
  <si>
    <t>40000921-0</t>
  </si>
  <si>
    <t>REPOSICION PLAZA DE ARMAS DE CHONCHI</t>
  </si>
  <si>
    <t>30484454-0</t>
  </si>
  <si>
    <t>CONSTRUCCION SALA CUNA Y JARDIN INFANTIL GARCIA HURTADO, OSORNO</t>
  </si>
  <si>
    <t>30480724-0</t>
  </si>
  <si>
    <t>CONSERVACION INFRAESTRUCTURA MENOR PARA TRANSPORTE PÚBLICO LOS LAGOS</t>
  </si>
  <si>
    <t>30482517-0</t>
  </si>
  <si>
    <t>AMPLIACION SERVICIO APR LAGUNITAS, VALLE CARDONAL, PUERTO MONTT</t>
  </si>
  <si>
    <t>30481304-0</t>
  </si>
  <si>
    <t>REPOSICION PUENTES MAYORES REGIÓN DE LOS LAGOS GRUPO 1</t>
  </si>
  <si>
    <t>30112219-0</t>
  </si>
  <si>
    <t xml:space="preserve">HABILITACION SS EE SECTOR AYACARA PENINSULA DE COMAU, COMUNA CHAITEN           </t>
  </si>
  <si>
    <t>30482336-0</t>
  </si>
  <si>
    <t>CONSERVACION CNOS. EN COMUNIDADES INDÍGENAS R. LOS LAGOS 2018-2019</t>
  </si>
  <si>
    <t>30481310-0</t>
  </si>
  <si>
    <t>MEJORAMIENTO BORDE COSTERO SECTOR ENSENADA PUERTO VARAS</t>
  </si>
  <si>
    <t>30377072-0</t>
  </si>
  <si>
    <t>REPOSICION ESTADIO MUNICIPAL DE CURACO DE VÉLEZ</t>
  </si>
  <si>
    <t>30095333-0</t>
  </si>
  <si>
    <t>REPOSICION RUTA 215-CH. S: BIF. AEROPUERTO C. HOTT-CRUCE LAS LUMAS</t>
  </si>
  <si>
    <t>30066206-0</t>
  </si>
  <si>
    <t>REPOSICION ESCUELA RURAL DE ISLA LLINGUA, QUINCHAO</t>
  </si>
  <si>
    <t>30086022-0</t>
  </si>
  <si>
    <t>HABILITACION SUMINISTRO E.E.  LAFQUENMAPU COMP. SN JUAN DE LA COSTA</t>
  </si>
  <si>
    <t>30124378-0</t>
  </si>
  <si>
    <t>HABILITACION E.E. PURREHUIN COMPLEMENTARIO SAN JUAN DE LA COSTA</t>
  </si>
  <si>
    <t>30134514-0</t>
  </si>
  <si>
    <t>REPOSICION INTERNADO MIXTO LICEO POLIVALENTE, COMUNA DE QUEILEN</t>
  </si>
  <si>
    <t>30343540-0</t>
  </si>
  <si>
    <t>MEJORAMIENTO CALLE EL TENIENTE, BARRIO INDUSTRIAL DE PUERTO MONTT</t>
  </si>
  <si>
    <t>30127010-0</t>
  </si>
  <si>
    <t>MEJORAMIENTO IMAGENOLOGIA COMPLEJA HOSPITAL BASE SAN JOSE DE OSORNO</t>
  </si>
  <si>
    <t>30136310-0</t>
  </si>
  <si>
    <t>MEJORAMIENTO CEMENTERIO MUNICIPAL DE ACHAO</t>
  </si>
  <si>
    <t>30487287-0</t>
  </si>
  <si>
    <t>REPOSICION DE VEHICULOS -DESAM COMUNA DE LLANQUIHUE</t>
  </si>
  <si>
    <t>30458984-0</t>
  </si>
  <si>
    <t xml:space="preserve">REPOSICION TECHUMBRE Y DEPENDENCIAS DE LA ESCUELA BÁSICA SECTOR EL LIMITE </t>
  </si>
  <si>
    <t>40000639-0</t>
  </si>
  <si>
    <t>CONSTRUCCION PLAZA LOCALIDAD DE CRUCERO, COMUNA DE PURRANQUE</t>
  </si>
  <si>
    <t>30482960-0</t>
  </si>
  <si>
    <t>CONSTRUCCION CENTRO CIVICO DE PALENA</t>
  </si>
  <si>
    <t>30316824-0</t>
  </si>
  <si>
    <t>HABILITACION EXTENSION DE REDES Y ABASTECIMIENTO APR SECTOR KM 8</t>
  </si>
  <si>
    <t>30488318-0</t>
  </si>
  <si>
    <t>REPOSICION ESCUELA EPSON ENSENADA, PUERTO VARAS</t>
  </si>
  <si>
    <t>30066636-0</t>
  </si>
  <si>
    <t>CONSTRUCCION SERVICIO APR SECTOR RURAL EL MAÑIO, FRESIA</t>
  </si>
  <si>
    <t>30212472-0</t>
  </si>
  <si>
    <t>CONSERVACION INFRAESTRUCTURA PESCA ARTESANAL PROVINCIA DE CHILOE</t>
  </si>
  <si>
    <t>40001044-0</t>
  </si>
  <si>
    <t>MEJORAMIENTO PUERTO PESQUERO DE QUELLON</t>
  </si>
  <si>
    <t>30071373-0</t>
  </si>
  <si>
    <t>CONSERVACION CANCHA ESTADIO MUNICIPAL DE CALBUCO</t>
  </si>
  <si>
    <t>40002671-0</t>
  </si>
  <si>
    <t>CAPACITACION PARA EL DESARROLLO Y FORTALECIMIENTO DE LAS PERSONAS CO</t>
  </si>
  <si>
    <t>30484364-0</t>
  </si>
  <si>
    <t>MEJORAMIENTO CALLE BARROS ARANA, PUERTO MONTT</t>
  </si>
  <si>
    <t>30356933-0</t>
  </si>
  <si>
    <t>TRANSFERENCIA APLICACIÓN DE ALGAS COMO FERTILIZANTE NATURAL PARA EL CULTIVO DE HORTALIZAS EN I</t>
  </si>
  <si>
    <t>40000845-0</t>
  </si>
  <si>
    <t>MEJORAMIENTO CAMINOS BÁSICOS INTERMEDIOS REGIÓN DE LOS LAGOS GRUPO 1</t>
  </si>
  <si>
    <t>30398175-0</t>
  </si>
  <si>
    <t>CONSTRUCCION FISCALÍA LOCAL DE CASTRO</t>
  </si>
  <si>
    <t>30136723-0</t>
  </si>
  <si>
    <t>30085373-0</t>
  </si>
  <si>
    <t>CONSTRUCCION INSTALACIÓN SISTEMA APR SECTORES CHAILDAD-CHANCO-YATEHUE, QUELLÓN</t>
  </si>
  <si>
    <t>40000178-0</t>
  </si>
  <si>
    <t>MEJORAMIENTO CONEXION VIAL PUENTE CHEYRE - PASO RIO MANSO, COCHAMO</t>
  </si>
  <si>
    <t>30384933-0</t>
  </si>
  <si>
    <t>MEJORAMIENTO CBI RUTA V-155,FRUTILLAR BAJO(F.PAV)-QUILANTO,FRUTILLAR</t>
  </si>
  <si>
    <t>30416124-0</t>
  </si>
  <si>
    <t>REPOSICION MAQUINARIA MUNICIPAL COMUNA DE CHONCHI</t>
  </si>
  <si>
    <t>40000775-0</t>
  </si>
  <si>
    <t>CONSERVACION CASA PAULY PUERTO MONTT</t>
  </si>
  <si>
    <t>30077490-0</t>
  </si>
  <si>
    <t>CONSTRUCCION MURO DE GAVIONES SECTOR MIRADOR CORHABIT, CARELMAPU</t>
  </si>
  <si>
    <t>30488929-0</t>
  </si>
  <si>
    <t>CONSTRUCCION CONSULTORIO GENERAL RURAL DE TEGUALDA, COMUNA FRESIA</t>
  </si>
  <si>
    <t>30116068-0</t>
  </si>
  <si>
    <t>REPOSICION Y MEJORAMIENTO ACERAS, PASEO AV. PEREZ ROSALES</t>
  </si>
  <si>
    <t>30488074-0</t>
  </si>
  <si>
    <t>CONSERVACION CONSERVACION PATINODROMO DE CURACO DE VELEZ</t>
  </si>
  <si>
    <t>40003084-0</t>
  </si>
  <si>
    <t xml:space="preserve">CONSTRUCCION SEDE Y MEJORAMIENTO MULTICANCHA POBLACIÓN ANDRES </t>
  </si>
  <si>
    <t>40000578-0</t>
  </si>
  <si>
    <t>REPOSICION SEDE SOCIAL SECTOR RURAL CAULÍN ALTO</t>
  </si>
  <si>
    <t>30488068-0</t>
  </si>
  <si>
    <t>REPOSICION CAMIÓN RECOLECTOR DE BASURA COMUNA DE QUINCHAO</t>
  </si>
  <si>
    <t>30484726-0</t>
  </si>
  <si>
    <t>30077182-0</t>
  </si>
  <si>
    <t>CONSERVACION SISTEMA DE APR EXISTENTES DE LA COMUNA DE PUERTO OCTAY</t>
  </si>
  <si>
    <t>40001253-0</t>
  </si>
  <si>
    <t>CONSERVACION PARQUE MUNICIPAL DE CASTRO</t>
  </si>
  <si>
    <t>30442072-0</t>
  </si>
  <si>
    <t>CONSERVACION CONSERVACION MERCADO LOS HEROES, CALBUCO</t>
  </si>
  <si>
    <t>40003076-0</t>
  </si>
  <si>
    <t>REPOSICION Y AMPLIACION CUARTEL 1° COMPAÑIA DE BOMBEROS DE PALENA</t>
  </si>
  <si>
    <t>30115295-0</t>
  </si>
  <si>
    <t>TRANSFERENCIA PDT PECUARIO BOVINO Y AGROIND. PROV. PALENA Y COCHAMO</t>
  </si>
  <si>
    <t>30342022-0</t>
  </si>
  <si>
    <t>MEJORAMIENTO MULTICANCHA PATINODROMO</t>
  </si>
  <si>
    <t>30483429-0</t>
  </si>
  <si>
    <t>CONSTRUCCION CENTRO DIALIZADOS Y TRANSPLANTADOS RENALES, OSORNO</t>
  </si>
  <si>
    <t>30087456-0</t>
  </si>
  <si>
    <t>30463800-0</t>
  </si>
  <si>
    <t>CONSTRUCCION EXTENSIÓN REDES AP Y ALC DIVERSAS CALLES SECTOR ESTERO QUELLON</t>
  </si>
  <si>
    <t>30465396-0</t>
  </si>
  <si>
    <t>TRANSFERENCIA IMPLEMENTACION SOLUCIONES MENORES DE AGUA USUARIOS AFC</t>
  </si>
  <si>
    <t>30468193-0</t>
  </si>
  <si>
    <t>HABILITACION S.E.E SECTOR LA MATANZA 3 CUMBRES COMUNA DE MAULLIN</t>
  </si>
  <si>
    <t>30476690-0</t>
  </si>
  <si>
    <t>TRANSFERENCIA APOYO A LA COMPETITIVIDAD PRODUCTORES MAPUCHE WILLICHE</t>
  </si>
  <si>
    <t>30363825-0</t>
  </si>
  <si>
    <t>CONSTRUCCION GIMNASIO ESCUELA ORIENTE DE QUELLÓN</t>
  </si>
  <si>
    <t>30069919-0</t>
  </si>
  <si>
    <t>MEJORAMIENTO  INTERCONEXIÓN VIAL, FRUTILLAR ALTO Y BAJO</t>
  </si>
  <si>
    <t>30077932-0</t>
  </si>
  <si>
    <t>CONSTRUCCION ESTADIO FUTBOL OSORNO</t>
  </si>
  <si>
    <t>30433975-0</t>
  </si>
  <si>
    <t>CONSTRUCCION SERVICIO AGUA POTABLE RURAL CHIN CHIN GRANDE PTO. MONTT</t>
  </si>
  <si>
    <t>30388872-0</t>
  </si>
  <si>
    <t>MEJORAMIENTO CALLES QUEMCHI Y E.RAMIREZ DE PUERTO MONTT</t>
  </si>
  <si>
    <t>30084978-0</t>
  </si>
  <si>
    <t>CONSTRUCCION SEDE SOCIAL LOS BAJOS DE FRUTILLAR</t>
  </si>
  <si>
    <t>40000003-0</t>
  </si>
  <si>
    <t>MEJORAMIENTO PASEO MIRADOR TERCERA TERRAZA, PUERTO MONTT</t>
  </si>
  <si>
    <t>30463648-0</t>
  </si>
  <si>
    <t>DIAGNOSTICO Y PROPUESTAS PROYECTOS RIEGO ERNC PEQ AGRICUL LOS LAGOS</t>
  </si>
  <si>
    <t>COMISION NACIONAL DE RIEGO</t>
  </si>
  <si>
    <t>30407973-0</t>
  </si>
  <si>
    <t>ERRADICACION DE LA BRUCELOSIS BOVINA</t>
  </si>
  <si>
    <t>30482027-0</t>
  </si>
  <si>
    <t>CONSERVACION DE VEREDAS FRANCKE, OSORNO</t>
  </si>
  <si>
    <t>30464699-0</t>
  </si>
  <si>
    <t>HABILITACION S.E.E.SECTOR CUINCO, SAN JUAN DE LA COSTA</t>
  </si>
  <si>
    <t>30471541-0</t>
  </si>
  <si>
    <t>CONSTRUCCION RAMPA SECTOR PUNTA PAULA ISLA COLDITA COMUNA DE QUELLON</t>
  </si>
  <si>
    <t>30082794-0</t>
  </si>
  <si>
    <t>30371674-0</t>
  </si>
  <si>
    <t>CAPACITACION PARA EL MEJORAMIENTO GENETICO BOVINO OVINO TPV</t>
  </si>
  <si>
    <t>30341175-0</t>
  </si>
  <si>
    <t>CONSTRUCCION CENTRO COMUNITARIO Y DE ATENCIÓN DE SALUD RUCAPIHUEL</t>
  </si>
  <si>
    <t>40000444-0</t>
  </si>
  <si>
    <t>MUNICIPALIDAD DE DALCAHUE</t>
  </si>
  <si>
    <t>CONSTRUCCION RED DE AGUA POTABLE SECTOR MACAL, COMUNA DE FRUTILLAR</t>
  </si>
  <si>
    <t>30485155-0</t>
  </si>
  <si>
    <t>CONSTRUCCION SISTEMA AGUA POTABLE RURAL, EL ENCANTO- PUYEHUE</t>
  </si>
  <si>
    <t>30131913-0</t>
  </si>
  <si>
    <t>MEJORAMIENTO INFRAESTRUCTURA LICEO FRANCISCO VIDAL GORMAZ, MAULLIN</t>
  </si>
  <si>
    <t>30419730-0</t>
  </si>
  <si>
    <t>CONSERVACION PABELLON DE CIRUGIA HOSPITAL DE PALENA</t>
  </si>
  <si>
    <t>40000762-0</t>
  </si>
  <si>
    <t>REPOSICION DE VEHÍCULOS PDI, PROVINCIA DE LLANQUIHUE</t>
  </si>
  <si>
    <t>30488884-0</t>
  </si>
  <si>
    <t>30128140-0</t>
  </si>
  <si>
    <t>CONSERVACION CALETA DE PESCADORES PROVINCIA DE OSORNO</t>
  </si>
  <si>
    <t>40001041-0</t>
  </si>
  <si>
    <t>REPOSICION ESCUELA BÁSICA LLIUCO QUEMCHI</t>
  </si>
  <si>
    <t>30185572-0</t>
  </si>
  <si>
    <t>CONSTRUCCION MACROINFRAESTRUCTURA BARRIO PARQUE DE OSORNO</t>
  </si>
  <si>
    <t>30462877-0</t>
  </si>
  <si>
    <t>CONSTRUCCION SISTEMA APR COLONIA 4 DE SEPTIEMBRE,COMUNA DE PTO.VARAS</t>
  </si>
  <si>
    <t>30472340-0</t>
  </si>
  <si>
    <t>CONSERVACION PERIODICA CAMINO BASICO SANTA BARBARA-CHANA, ROL W-807</t>
  </si>
  <si>
    <t>30342727-0</t>
  </si>
  <si>
    <t>CONSTRUCCION PARQUE MUNICIPAL DE FUTALEUFÚ</t>
  </si>
  <si>
    <t>30352430-0</t>
  </si>
  <si>
    <t>CONSERVACION PISTA ATLÉTICA, VILLA OLÍMPICA, OSORNO</t>
  </si>
  <si>
    <t>40002512-0</t>
  </si>
  <si>
    <t>TRANSFERENCIA DESARROLLO SUSTENTABLE DE UNO DE LOS DESTINOS ECO-TURÍSTICOS CON MAYOR POTENCIAL</t>
  </si>
  <si>
    <t>40000843-0</t>
  </si>
  <si>
    <t>CONSTRUCCION INFRAESTRUCTURA PORTUARIA DE CONECTIVIDAD MENOR QUELLON</t>
  </si>
  <si>
    <t>30371679-0</t>
  </si>
  <si>
    <t xml:space="preserve">HABILITACION SUMINISTRO E.E SECTOR CAMINO EL ROBLE DE DETICO, QUEILEN </t>
  </si>
  <si>
    <t>40001184-0</t>
  </si>
  <si>
    <t>REPOSICION POSTA  RURAL DE HUELMO</t>
  </si>
  <si>
    <t>30080922-0</t>
  </si>
  <si>
    <t>CONSTRUCCION SAR CESFAM DE ALERCE COMUNA DE PUERTO  MONTT</t>
  </si>
  <si>
    <t>30375936-0</t>
  </si>
  <si>
    <t xml:space="preserve">REPOSICION Y ADQUISICION CAMIONETAS PARA TRANSPORTE MUNICIPAL  </t>
  </si>
  <si>
    <t>40000008-0</t>
  </si>
  <si>
    <t>CONSTRUCCION SISTEMA DE APR PUNTILLA PICHICOLO, HUALAIHUE</t>
  </si>
  <si>
    <t>30338024-0</t>
  </si>
  <si>
    <t>REPOSICION ESCUELA RURAL  DE COINCO COMUNA DE QUELLON</t>
  </si>
  <si>
    <t>30472589-0</t>
  </si>
  <si>
    <t>CONSTRUCCION PAVIMENTACIÓN ACCESO NORTE A VILLA QUINCHAO</t>
  </si>
  <si>
    <t>40003296-0</t>
  </si>
  <si>
    <t>CONSTRUCCION POSTA SALUD RURALCHAN CHAN</t>
  </si>
  <si>
    <t>30280673-0</t>
  </si>
  <si>
    <t>TRANSFERENCIA FORTALECIMIENTO MICRO Y PEQUEÑA EMPRESA PATAGONIA VERDE</t>
  </si>
  <si>
    <t>30345125-0</t>
  </si>
  <si>
    <t>CONSERVACION CNOS. VECINALES POR GLOSA 7, ETAPA 1, PROVINCIA CHILOÉ</t>
  </si>
  <si>
    <t>30453827-0</t>
  </si>
  <si>
    <t>CONSERVACION SEDE SOCIAL LOCALIDAD DE  CONTAO</t>
  </si>
  <si>
    <t>30395825-0</t>
  </si>
  <si>
    <t>AMPLIACION Y MEJORAMIENTO CENTRO COMUNITARIO LAGOS DE CHILE</t>
  </si>
  <si>
    <t>30488548-0</t>
  </si>
  <si>
    <t>CONSTRUCCION REDES A POTABLE Y ALCANT. V. LOS PINOS ALTOS, P. MONTT</t>
  </si>
  <si>
    <t>30429872-0</t>
  </si>
  <si>
    <t>MEJORAMIENTO BORDE COSTERO DE CURACO DE VELEZ</t>
  </si>
  <si>
    <t>30304223-0</t>
  </si>
  <si>
    <t>MEJORAMIENTO MULTICANCHA LOS CANELOS</t>
  </si>
  <si>
    <t>30488876-0</t>
  </si>
  <si>
    <t>CONSTRUCCION CANCHA SINTETICA PORVENIR</t>
  </si>
  <si>
    <t>30482921-0</t>
  </si>
  <si>
    <t>REPOSICION MODULO DENTAL  DE LA MUNICIPALIDAD DE PUERTO MONTT</t>
  </si>
  <si>
    <t>30084872-0</t>
  </si>
  <si>
    <t>CONSTRUCCION SALA CUNA Y JARDÍN INFANTIL AITUE, QUELLON</t>
  </si>
  <si>
    <t>30480673-0</t>
  </si>
  <si>
    <t>REPOSICION CESFAM CON SAR RAHUE ALTO, OSORNO</t>
  </si>
  <si>
    <t>30481028-0</t>
  </si>
  <si>
    <t>MEJORAMIENTO CALZADAS Y VEREDAS SECTOR BONILLA Y ALREDEDORES</t>
  </si>
  <si>
    <t>30487957-0</t>
  </si>
  <si>
    <t>REPOSICION DE VEREDAS JUNTA DE VECINOS N15, OSORNO</t>
  </si>
  <si>
    <t>40002497-0</t>
  </si>
  <si>
    <t>REPOSICION SENDERO TURÍSTICO LAGO CABRERA</t>
  </si>
  <si>
    <t>30488460-0</t>
  </si>
  <si>
    <t>REPOSICION Y MEJORAMIENTO ACERAS, PASEO AV. MATTA</t>
  </si>
  <si>
    <t>30488311-0</t>
  </si>
  <si>
    <t>ADQUISICION MATERIAL DIDÁCTICO PARA EDUCACIÓN PARVULARIA, ESCUELAS DE LA COMUNA DE PUYEHUE</t>
  </si>
  <si>
    <t>40002956-0</t>
  </si>
  <si>
    <t>CONSTRUCCION ACERAS Y SOLERAS PICHICOLO</t>
  </si>
  <si>
    <t>30488467-0</t>
  </si>
  <si>
    <t>MEJORAMIENTO UNIDAD DE URGENCIA HOSPITAL DE MAULLÍN</t>
  </si>
  <si>
    <t>30487765-0</t>
  </si>
  <si>
    <t>TRANSFERENCIA INTRODUCCIÓN Y DESARROLLO DEL CULTIVO DE BABY HORTALIZA</t>
  </si>
  <si>
    <t>30483109-0</t>
  </si>
  <si>
    <t>CONSTRUCCION ACERAS Y CALZADAS CEMENTERIO MUNICIPAL, COMUNA DE ANCUD</t>
  </si>
  <si>
    <t>40003231-0</t>
  </si>
  <si>
    <t>TRANSFERENCIA TECNOLOGICA PARA EL FORTALECIMIENTO DE LA AFC DEL TPV</t>
  </si>
  <si>
    <t>30329922-0</t>
  </si>
  <si>
    <t>CONSTRUCCION CENTRO ACONDICIONAMIENTO FISICO COMUNA PUQUELDON</t>
  </si>
  <si>
    <t>40000156-0</t>
  </si>
  <si>
    <t>CONSTRUCCION CENTRO COMUNITARIO LLAHUALCO</t>
  </si>
  <si>
    <t>30486919-0</t>
  </si>
  <si>
    <t>CONSTRUCCION CANCHA DE FUTBOL SECTOR DE CONTUY, COMUNA DE QUEILEN</t>
  </si>
  <si>
    <t>30487364-0</t>
  </si>
  <si>
    <t>HABILITACION S.E. SECTOR CEBADAL-OLMOPULLI</t>
  </si>
  <si>
    <t>40000641-0</t>
  </si>
  <si>
    <t>REPOSICION CESFAM RURAL, CURACO DE VELEZ</t>
  </si>
  <si>
    <t>30112096-0</t>
  </si>
  <si>
    <t>CONSTRUCCION 27° LLAMADO PROGRAMA PAV. PARTICIPATIVA X REGION</t>
  </si>
  <si>
    <t>30484051-0</t>
  </si>
  <si>
    <t xml:space="preserve">TRANSFERENCIA DISEÑO IMPLEMENTACION DE SISTEMA AGROFORESTAL </t>
  </si>
  <si>
    <t>30468097-0</t>
  </si>
  <si>
    <t>MEJORAMIENTO PLAYA VENADO, PUERTO VARAS</t>
  </si>
  <si>
    <t>30371695-0</t>
  </si>
  <si>
    <t>CONSTRUCCION BY PASS CASTRO EN CHILOE</t>
  </si>
  <si>
    <t>30114721-0</t>
  </si>
  <si>
    <t>30042613-0</t>
  </si>
  <si>
    <t>REPOSICION RETEN DE CARABINEROS COCHAMO</t>
  </si>
  <si>
    <t>30046830-0</t>
  </si>
  <si>
    <t>CONSTRUCCION CESFAM CON SAR CHUYACA, OSORNO</t>
  </si>
  <si>
    <t>30430122-0</t>
  </si>
  <si>
    <t>CONSTRUCCION SERVICIO DE APR SECTOR CENTINELA LA HUACHA, FRUTILLAR</t>
  </si>
  <si>
    <t>CONSTRUCCION INFRAESTRUCTURA PORTUARIA COSTANERA DE PUERTO OCTAY</t>
  </si>
  <si>
    <t>30455872-0</t>
  </si>
  <si>
    <t>CONSTRUCCION DE GAVIONES ISLA TENGLO SECTOR FRENTE ANAHUAC</t>
  </si>
  <si>
    <t>30487092-0</t>
  </si>
  <si>
    <t>REPOSICION MOVILES TRASLADOS HOSPITALES PROVINCIA DE PALENA</t>
  </si>
  <si>
    <t>30458546-0</t>
  </si>
  <si>
    <t>CONSTRUCCION RED NACIONAL LABORATORIOS AMBIENTALES  - OSORNO</t>
  </si>
  <si>
    <t>30092736-0</t>
  </si>
  <si>
    <t>CONSTRUCCION PLAZA POBLACIÓN ILUSIÓN Y ESPERANZA DE QUEMCHI</t>
  </si>
  <si>
    <t>30488215-0</t>
  </si>
  <si>
    <t>REPOSICION PARCIAL ESCUELA RURAL EL ISLOTE RUPANCO</t>
  </si>
  <si>
    <t>30478036-0</t>
  </si>
  <si>
    <t>CONSTRUCCION ESTRUCTURA CUBIERTA PARA MUSICA Y DANZAS FOLKLORICAS</t>
  </si>
  <si>
    <t>30487891-0</t>
  </si>
  <si>
    <t>REPOSICION PLAZA DE ARMAS, CIUDAD DE PURRANQUE</t>
  </si>
  <si>
    <t>30134906-0</t>
  </si>
  <si>
    <t>CAPACITACION Y ACTIV. DE ORTODONCIA PARA NIÑOS, NIÑAS Y ADOLESCENTES PROV. OSORNO</t>
  </si>
  <si>
    <t>40001626-0</t>
  </si>
  <si>
    <t>TRANSFERENCIA FORTALER LA PESCA ARTESANAL CHAITÉN, HUALAIHUE ,COCHAMÓ</t>
  </si>
  <si>
    <t>30341732-0</t>
  </si>
  <si>
    <t>MEJORAMIENTO CONEXIÓN VIAL URBANA RUTA U-72 - RUTA U-40 EN OSORNO</t>
  </si>
  <si>
    <t>30382574-0</t>
  </si>
  <si>
    <t>AMPLIACION RUTA 7 - SECTOR: RIO PUELCHE-  PELLUCO, PUERTO MONTT</t>
  </si>
  <si>
    <t>30070432-0</t>
  </si>
  <si>
    <t>30488757-0</t>
  </si>
  <si>
    <t>ERRADICACION TEMPRANA DEL VISÓN AMERICANO DE LA ISLA DE CHILOÉ</t>
  </si>
  <si>
    <t>30483648-0</t>
  </si>
  <si>
    <t>DIFUSION DE LA INNOVA EN LICEOS TÉC REG, A TRAVÉS DE ASISTENCIA TÉCNICAS INTERNACIONALES</t>
  </si>
  <si>
    <t>30485054-0</t>
  </si>
  <si>
    <t>CAPACITACION Y FOMENTO AL DESARROLLO DE LA APICULTURA REGIONAL</t>
  </si>
  <si>
    <t>30485137-0</t>
  </si>
  <si>
    <t>CONSTRUCCION PLAZA DE LAS FLORES, ALERCE NORTE, PUERTO MONTT</t>
  </si>
  <si>
    <t>30283073-0</t>
  </si>
  <si>
    <t>DIAGNOSTICO RECONVERSION TERRENOS SECTOR SUR CHAITEN EQUIPAMIENTOS</t>
  </si>
  <si>
    <t>30391492-0</t>
  </si>
  <si>
    <t>ACTUALIZACION PLAN REGULADOR COMUNAL DE QUINCHAO</t>
  </si>
  <si>
    <t>30460847-0</t>
  </si>
  <si>
    <t>CONSTRUCCION CAMINO PUELO  - PASO EL BOLSON (C.M.T.)</t>
  </si>
  <si>
    <t>20080167-0</t>
  </si>
  <si>
    <t xml:space="preserve">CONSERVACION RUTINARIA AEROPUERTO EL TEPUAL AÑOS 2017-2018 </t>
  </si>
  <si>
    <t>30459287-0</t>
  </si>
  <si>
    <t>CONSTRUCCION CONEXIÓN VIAL PUELO HORNOPIREN REG. DE LOS LAGOS</t>
  </si>
  <si>
    <t>30123604-0</t>
  </si>
  <si>
    <t>ANALISIS MEJORAMIENTO PLANTA DE TRATAMIENTO DE AGUAS SERVIDAS</t>
  </si>
  <si>
    <t>40001236-0</t>
  </si>
  <si>
    <t>HABILITACION SUMINISTRO ELÉCTRICO SECTOR QUICHITUE, ANCUD</t>
  </si>
  <si>
    <t>30467589-0</t>
  </si>
  <si>
    <t>CONSTRUCCION  PUENTE EL SARGAZO DE PTO MONTT</t>
  </si>
  <si>
    <t>30080460-0</t>
  </si>
  <si>
    <t>30351343-0</t>
  </si>
  <si>
    <t>CONSTRUCCION REFUGIOS PEATONALES DIVERSOS SECTORES DE LA COMUNA</t>
  </si>
  <si>
    <t>30487372-0</t>
  </si>
  <si>
    <t>ADQUISICION  VEHICULOS PARA FIZCALIZACION Y OBRAS EN TERRENO SAN PABLO</t>
  </si>
  <si>
    <t>30485224-0</t>
  </si>
  <si>
    <t>CONSTRUCCION RED CONTRA INCENDIO CDP ANCUD</t>
  </si>
  <si>
    <t>30308775-0</t>
  </si>
  <si>
    <t>30115881-0</t>
  </si>
  <si>
    <t xml:space="preserve">MEJORAMIENTO ÁREA DE MOVIMIENTO AERÓDROMO AYACARA </t>
  </si>
  <si>
    <t>30458729-0</t>
  </si>
  <si>
    <t>CONSERVACION RIBERAS CAUCES NATURALES REGION DE LOS LAGOS</t>
  </si>
  <si>
    <t>30226672-0</t>
  </si>
  <si>
    <t>30485181-0</t>
  </si>
  <si>
    <t>MEJORAMIENTO RUTA V-815, TRAMO: BIF.ILQUE-CRUCE RUTA V-85</t>
  </si>
  <si>
    <t>30051950-0</t>
  </si>
  <si>
    <t>MEJORAMIENTO PLAZA CHILE  COMUNA DE CALBUCO</t>
  </si>
  <si>
    <t>30390822-0</t>
  </si>
  <si>
    <t>MEJORAMIENTO RUTA 7 SECTOR: HORNOPIREN-PICHANCO. COMUNA DE HUALAIHUE</t>
  </si>
  <si>
    <t>30115547-0</t>
  </si>
  <si>
    <t>CONSTRUCCION PLAZA SECTOR EL AMARILLO DE CHAITEN</t>
  </si>
  <si>
    <t>30484070-0</t>
  </si>
  <si>
    <t>REPOSICION PUENTE QUILO EN RUTA W-20,COMUNA DE ANCUD</t>
  </si>
  <si>
    <t>30121997-0</t>
  </si>
  <si>
    <t>CONSTRUCCION PARQUE MUNICIPAL CUEVAS MORRO VILCUN</t>
  </si>
  <si>
    <t>30486512-0</t>
  </si>
  <si>
    <t>MEJORAMIENTO CENTRO DE CULTURA Y EXPOSICIÓN COMUNITARIA PUERTO OCTAY</t>
  </si>
  <si>
    <t>30488408-0</t>
  </si>
  <si>
    <t>ADQUISICION MAQUINARIA PARA TRABAJOS MUNICIPALES, COCHAMÓ</t>
  </si>
  <si>
    <t>30329325-0</t>
  </si>
  <si>
    <t>CONSERVACION PERIÓDICA, CAMINO BÁSICO ROL W-813 Y ROL W-815</t>
  </si>
  <si>
    <t>30342679-0</t>
  </si>
  <si>
    <t>REPOSICION AERODROMO CHAITEN PROV. DE PALENA,  X REGION</t>
  </si>
  <si>
    <t>30083769-0</t>
  </si>
  <si>
    <t>REPOSICION GIMNASIO MUNICIPAL DE FUTALEUFÚ</t>
  </si>
  <si>
    <t>30086361-0</t>
  </si>
  <si>
    <t>REPOSICION ESTADIO ANTONIO VARAS COMUNA PUERTO MONTT</t>
  </si>
  <si>
    <t>CONSTRUCCION BORDE COSTERO DE DALCAHUE</t>
  </si>
  <si>
    <t>30304222-0</t>
  </si>
  <si>
    <t>30470902-0</t>
  </si>
  <si>
    <t>30405874-0</t>
  </si>
  <si>
    <t>30485206-0</t>
  </si>
  <si>
    <t>CONSERVACION PISO MADERA GIMNASIO FISCAL DE ANCUD</t>
  </si>
  <si>
    <t>30466958-0</t>
  </si>
  <si>
    <t>REPOSICION CESFAM RENE TAPIA, COMUNA DE CASTRO</t>
  </si>
  <si>
    <t>30485856-0</t>
  </si>
  <si>
    <t>CONSERVACION ESTADIO MUNICIPAL DE CASMA</t>
  </si>
  <si>
    <t>40002381-0</t>
  </si>
  <si>
    <t>CONSTRUCCION CANCHA Y PISTA ATLETICA CANCHA RAYADA DE CASTRO</t>
  </si>
  <si>
    <t>30381175-0</t>
  </si>
  <si>
    <t>CONSTRUCCION RTA 7.S:PICHANCO-STA BARBARA(EXPROPIACION VARIOS TRAMOS</t>
  </si>
  <si>
    <t>30116996-0</t>
  </si>
  <si>
    <t>CONSTRUCCION SALA ACONDICIONAMIENTO ESTADIO MUNICIPAL CALBUCO</t>
  </si>
  <si>
    <t>30483059-0</t>
  </si>
  <si>
    <t>REPOSICION Y AMPLIACIÓN MERCADO MUNICIPAL DE CHAITÉN</t>
  </si>
  <si>
    <t>30326923-0</t>
  </si>
  <si>
    <t>CONSTRUCCION RED DE A.P. Y ALCANTARILLADO PJE.ROSA HURTADO</t>
  </si>
  <si>
    <t>30487508-0</t>
  </si>
  <si>
    <t>CONSTRUCCION MURO DE GAVIONES SECTOR LA CAPILLA ISLA TENGLO</t>
  </si>
  <si>
    <t>30487091-0</t>
  </si>
  <si>
    <t>CONSERVACION CAMINO BÁSICO, RUTA W-609, ETAPA I</t>
  </si>
  <si>
    <t>30342724-0</t>
  </si>
  <si>
    <t>ADQUISICION LABORATORIOS Y EQUIPOS EDUCACIONALES</t>
  </si>
  <si>
    <t>30487157-0</t>
  </si>
  <si>
    <t>ACTUALIZACION PLAN MAESTRO AGUAS LLUVIAS PUERTO MONTT</t>
  </si>
  <si>
    <t>30376572-0</t>
  </si>
  <si>
    <t xml:space="preserve">CONSTRUCCION REFUGIOS DE PASAJEROS PADS REGIÓN DE LOS LAGOS </t>
  </si>
  <si>
    <t>30483175-0</t>
  </si>
  <si>
    <t>CONSTRUCCION  ADOCRETOS CALLE ARTURO PRAT, LOCALIDAD DE QUENUIR</t>
  </si>
  <si>
    <t>30484528-0</t>
  </si>
  <si>
    <t>MEJORAMIENTO CANCHA DE FUTBOL SECTOR RAUCO</t>
  </si>
  <si>
    <t>30488468-0</t>
  </si>
  <si>
    <t>MEJORAMIENTO GIMNASIO ESCUELA RURAL CUCAO</t>
  </si>
  <si>
    <t>30488523-0</t>
  </si>
  <si>
    <t>CONSERVACION CLUB DE HUASOS DE PALENA</t>
  </si>
  <si>
    <t>40000307-0</t>
  </si>
  <si>
    <t>NORMALIZACION RED SEMAFORICA PTO. VARAS-ALERCE, P. DE LLANQUIHUE</t>
  </si>
  <si>
    <t>30436172-0</t>
  </si>
  <si>
    <t xml:space="preserve">REPOSICION REPOSICION CAMION TOLVA </t>
  </si>
  <si>
    <t>40001806-0</t>
  </si>
  <si>
    <t>MEJORAMIENTO RUTA V-90, RUTA 5-MAULLIN, REGION DE LOS LAGOS</t>
  </si>
  <si>
    <t>30459747-0</t>
  </si>
  <si>
    <t>MEJORAMIENTO AVDA. P. IBAÑEZ PUERTO MONTT, TRAMO CARDONAL-LOS NOTROS</t>
  </si>
  <si>
    <t>30484599-0</t>
  </si>
  <si>
    <t>CONSTRUCCION APR LOS ANGELES, COMUNA DE PURRANQUE</t>
  </si>
  <si>
    <t>30486127-0</t>
  </si>
  <si>
    <t xml:space="preserve">REPOSICION DE MAQUINARIAS Y EQUIPOS MEJOR. CAMINOS </t>
  </si>
  <si>
    <t>30485210-0</t>
  </si>
  <si>
    <t>MEJORAMIENTO CINCO ESCALERAS PUERTO MONTT</t>
  </si>
  <si>
    <t>30135222-0</t>
  </si>
  <si>
    <t>CONSTRUCCION APR DIVERSAS LOCALIDADES RURALES, COMUNA DE QUELLÓN</t>
  </si>
  <si>
    <t>30485612-0</t>
  </si>
  <si>
    <t>CONSTRUCCION TALLER MUNICIPAL, PUERTO VARAS</t>
  </si>
  <si>
    <t>30485618-0</t>
  </si>
  <si>
    <t>30395772-0</t>
  </si>
  <si>
    <t>CONSTRUCCION PARADEROS URBANOS, CIUDAD DE DALCAHUE</t>
  </si>
  <si>
    <t>30482583-0</t>
  </si>
  <si>
    <t>MEJORAMIENTO RUTA 7. SECTOR: CALETA GONZALO - SANTA BARBARA</t>
  </si>
  <si>
    <t>30115548-0</t>
  </si>
  <si>
    <t>CONSERVACION ESPACIO PÚBLICO BODEGÓN, COMUNA DE PURRANQUE</t>
  </si>
  <si>
    <t>40000636-0</t>
  </si>
  <si>
    <t>MEJORAMIENTO Y AMPLIACION SERVICIO APR HUILLINCO, CHONCHI</t>
  </si>
  <si>
    <t>30091901-0</t>
  </si>
  <si>
    <t>REPOSICION POSTA DE SALUD RURAL AULEN, COMUNA HUALAIHUE.</t>
  </si>
  <si>
    <t>30311722-0</t>
  </si>
  <si>
    <t>CONSERVACION EDIFICIO GOBERNACIÓN PROVINCIAL DE LLANQUIHUE</t>
  </si>
  <si>
    <t>CONSTRUCCION CENTRO COMUNITARIO DE SALUD FAMILIAR QUETALMAHUE ANCUD</t>
  </si>
  <si>
    <t>30446372-0</t>
  </si>
  <si>
    <t>CONSTRUCCION CUARTEL OCTAVA COMPAÑIA DE BOMBEROS, PUERTO MONTT</t>
  </si>
  <si>
    <t>30115395-0</t>
  </si>
  <si>
    <t>CONSTRUCCION ESTADIO MUNICIPAL DE QUEMCHI.</t>
  </si>
  <si>
    <t>30133125-0</t>
  </si>
  <si>
    <t>30115349-0</t>
  </si>
  <si>
    <t>MEJORAMIENTO RUTA 7. SECTOR: PUENTE PUÑON - PUENTE CISNE</t>
  </si>
  <si>
    <t>30127679-0</t>
  </si>
  <si>
    <t>CONSTRUCCION EDIFICIO SECTOR JUSTICIA, PUERTO MONTT</t>
  </si>
  <si>
    <t>30085115-0</t>
  </si>
  <si>
    <t>TRANSFERENCIA Capacitación y fortalecimiento para pescadores artesanales Cucao</t>
  </si>
  <si>
    <t>40000631-0</t>
  </si>
  <si>
    <t>CONSTRUCCION REDES CONTRA INCENDIO EN EL CDP DE ANCUD</t>
  </si>
  <si>
    <t>30121316-0</t>
  </si>
  <si>
    <t>HABILITACION SUMINISTRO ENERGIA ELECTRICA SECTOR COLLIHUINCO</t>
  </si>
  <si>
    <t>40000904-0</t>
  </si>
  <si>
    <t>CONSERVACION VIAS URBANAS PUERTO MONTT</t>
  </si>
  <si>
    <t>30487413-0</t>
  </si>
  <si>
    <t>CONSTRUCCION PARQUE HOTT DE OSORNO</t>
  </si>
  <si>
    <t>30123182-0</t>
  </si>
  <si>
    <t>CONSERVACION RUTINARIA AERODROMO MOCOPULLI 2017-2018, DALCAHUE</t>
  </si>
  <si>
    <t>30459321-0</t>
  </si>
  <si>
    <t>CONSERVACION VEREDAS CERVANTES COMUNA DE OSORNO</t>
  </si>
  <si>
    <t>40003069-0</t>
  </si>
  <si>
    <t>CONSTRUCCION SALA CUNA Y JARDIN INFANTIL PUERTA SUR, PUERTO MONTT</t>
  </si>
  <si>
    <t>30483419-0</t>
  </si>
  <si>
    <t>CONSERVACION CAMINOS PLAN INDIGENA 2016 REGION DE LOS LAGOS</t>
  </si>
  <si>
    <t>30370483-0</t>
  </si>
  <si>
    <t>CONSERVACION GLOBAL PEQUEÑOS ADS PROVINCIA DE LLANQUIHUE 2014-2018</t>
  </si>
  <si>
    <t>30290172-0</t>
  </si>
  <si>
    <t>NORMALIZACION  INFRAESTRUCTURA PORTUARIA RIO BUENO PROVINCIA OSORNO</t>
  </si>
  <si>
    <t>30404274-0</t>
  </si>
  <si>
    <t>CONSTRUCCION CAMINO PUELO-EL BOLSON,SEGUNDO CORRAL-EL BOLSÓN COCHAMO</t>
  </si>
  <si>
    <t>30101663-0</t>
  </si>
  <si>
    <t>CONSERVACION CNOS. DE ACC. A  C. INDÍGENAS, C: PUYEHUE(G.5),RÍO NEGRO(G.6) Y PURRANQUE(G.4)</t>
  </si>
  <si>
    <t>40001554-0</t>
  </si>
  <si>
    <t>ACTUALIZACION PLAN REGULADOR COMUNAL DE PURRANQUE</t>
  </si>
  <si>
    <t>30483847-0</t>
  </si>
  <si>
    <t>REPOSICION EQUIPOS DE ILUMINACION ESPACIOS PUBLICOS, LOS MUERMOS</t>
  </si>
  <si>
    <t>30482544-0</t>
  </si>
  <si>
    <t>DIAGNOSTICO Y ANÁLISIS RH SUBTE PROVINCIAS OSORNO Y LLANQUIHUE</t>
  </si>
  <si>
    <t>30469683-0</t>
  </si>
  <si>
    <t>MEJORAMIENTO RUTA W-175. SECTOR: LINAO - QUEMCHI</t>
  </si>
  <si>
    <t>30069070-0</t>
  </si>
  <si>
    <t>CONSERVACION RED VIAL ADMINISTRACIÓN DIRECTA X REGIÓN AÑO 2018</t>
  </si>
  <si>
    <t>30481255-0</t>
  </si>
  <si>
    <t>MEJORAMIENTO HOSPITAL PUERTO OCTAY</t>
  </si>
  <si>
    <t>30158072-0</t>
  </si>
  <si>
    <t>REPOSICION EDIFICIO PUBLICO DE CHACAO, COMUNA ANCUD</t>
  </si>
  <si>
    <t>30103434-0</t>
  </si>
  <si>
    <t>30337226-0</t>
  </si>
  <si>
    <t>ADQUISICION EQUIPOS Y EQUIPAMIENTOS CENTRO ONCOLÓGICO AMBULATORIO</t>
  </si>
  <si>
    <t>40000194-0</t>
  </si>
  <si>
    <t>MEJORAMIENTO BORDE COSTERO SECTOR MUELLE,  LLANQUIHUE</t>
  </si>
  <si>
    <t>30371693-0</t>
  </si>
  <si>
    <t>CAPACITACION Y FOMENTO A LA AGROECOLOGIA Y PRODUCCION ORGANICA</t>
  </si>
  <si>
    <t>30481688-0</t>
  </si>
  <si>
    <t>30128503-0</t>
  </si>
  <si>
    <t>MEJORAMIENTO AVENIDA GALVARINO RIVEROS DE CASTRO</t>
  </si>
  <si>
    <t>30062412-0</t>
  </si>
  <si>
    <t>CONSERVACION GIMNASIO FISCAL RIO NEGRO</t>
  </si>
  <si>
    <t>30102235-0</t>
  </si>
  <si>
    <t>REPOSICION Y CONSTRUCCIÓN DE VEREDAS DIVERSOS SECTORES</t>
  </si>
  <si>
    <t>30488515-0</t>
  </si>
  <si>
    <t>CONSTRUCCION CENTRO COMUNITARIO TALLERES LABORALES</t>
  </si>
  <si>
    <t>40000188-0</t>
  </si>
  <si>
    <t xml:space="preserve">CONSTRUCCION BAHIAS ESTACIONAMIENTO SECTOR SAN RAFAEL DE CALBUCO </t>
  </si>
  <si>
    <t>30483065-0</t>
  </si>
  <si>
    <t>CONSTRUCCION EXPLANADA COSTANERA SUR DE CALBUCO</t>
  </si>
  <si>
    <t>30354931-0</t>
  </si>
  <si>
    <t>30419826-0</t>
  </si>
  <si>
    <t>REPOSICION RUTA 5. SECTOR: TARA - COMPU</t>
  </si>
  <si>
    <t>30099803-0</t>
  </si>
  <si>
    <t>CONSTRUCCION CENTRO CULTURAL DE ACHAO, COMUNA DE QUINCHAO.</t>
  </si>
  <si>
    <t>30115878-0</t>
  </si>
  <si>
    <t>CONSTRUCCION CENTRO COMUNITARIO RELDEHUE</t>
  </si>
  <si>
    <t>40000650-0</t>
  </si>
  <si>
    <t>DIAGNOSTICO INFRAESTRUCTURA PSR DE LA RED ASISTENCIAL DE OSORNO</t>
  </si>
  <si>
    <t>30402378-0</t>
  </si>
  <si>
    <t>CONSTRUCCION SERVICIO DE URGENCIA ALTA RESOLUTIVIDAD, CASTRO</t>
  </si>
  <si>
    <t>30304722-0</t>
  </si>
  <si>
    <t>ADQUISICION DOS CAMIONETAS Y  UN FURGÓN Y UNA CAMIONETA DE CARGA</t>
  </si>
  <si>
    <t>40000847-0</t>
  </si>
  <si>
    <t>MEJORAMIENTO ACCESIBILIDAD SECTOR RAHUE ALTO, OSORNO</t>
  </si>
  <si>
    <t>30132238-0</t>
  </si>
  <si>
    <t>CAPACITACION Y FORTALECIMIENTO DEL EMPRENDIMIENTO PARA PERSONAS MAYO</t>
  </si>
  <si>
    <t>30482658-0</t>
  </si>
  <si>
    <t>ACTUALIZACION PLAN REGULADOR COMUNAL DE CHONCHI Y PLANO DE DETALLE</t>
  </si>
  <si>
    <t>30126522-0</t>
  </si>
  <si>
    <t>CONSTRUCCION CALLE TECHADA, COMUNA DE SAN PABLO</t>
  </si>
  <si>
    <t>40002474-0</t>
  </si>
  <si>
    <t>CONSTRUCCION CENTRO MULTIPROPOSITO DE QUENUIR, MAULLIN</t>
  </si>
  <si>
    <t>30488542-0</t>
  </si>
  <si>
    <t>CONSTRUCCION CENTRO DE DÍA ADULTO MAYOR PUERTO MONTT</t>
  </si>
  <si>
    <t>SERVICIO NACIONAL DEL ADULTO MAYOR</t>
  </si>
  <si>
    <t>30415029-0</t>
  </si>
  <si>
    <t>30126943-0</t>
  </si>
  <si>
    <t xml:space="preserve">CONSERVACION CAMINOS ISLA BUTACHAUQUES </t>
  </si>
  <si>
    <t>30430173-0</t>
  </si>
  <si>
    <t>REPOSICION DE VEHICULOS PDI, PROVINCIA DE OSORNO</t>
  </si>
  <si>
    <t>40001457-0</t>
  </si>
  <si>
    <t xml:space="preserve">NORMALIZACION PEQUEÑO AERÓDROMO QUELLÓN </t>
  </si>
  <si>
    <t>30482412-0</t>
  </si>
  <si>
    <t>CONSTRUCCION CENTRO COMUNITARIO DE SALUD DEGAN, ANCUD</t>
  </si>
  <si>
    <t>30429524-0</t>
  </si>
  <si>
    <t>NORMALIZACION SUPERFICIE LIMITADORA DE OBSTÁCULOS AD. CAÑAL BAJO</t>
  </si>
  <si>
    <t>30465589-0</t>
  </si>
  <si>
    <t>MEJORAMIENTO DIVERSAS CALLES EN ALERCE, PUERTO MONTT</t>
  </si>
  <si>
    <t>30124951-0</t>
  </si>
  <si>
    <t>CONSTRUCCION ESPACIO PUBLICO POB EL VOLCAN, ALERCE, PUERTO MONTT</t>
  </si>
  <si>
    <t>30458997-0</t>
  </si>
  <si>
    <t>RATE 2018</t>
  </si>
  <si>
    <t>INI</t>
  </si>
  <si>
    <t>Pagado Febrero</t>
  </si>
  <si>
    <t>(Varios elementos)</t>
  </si>
  <si>
    <t>Asignación Presupuestaria</t>
  </si>
  <si>
    <t>Fuente de Financiamiento</t>
  </si>
  <si>
    <t>Suma de Pagado Febrero</t>
  </si>
  <si>
    <t>Código</t>
  </si>
  <si>
    <t>Nombre de la Iniciativa</t>
  </si>
  <si>
    <t>Total</t>
  </si>
  <si>
    <t>REPOSICION CONSTRUCCION PUENTE CAMANCHACA, LA PERA</t>
  </si>
  <si>
    <t>30042613</t>
  </si>
  <si>
    <t>30062818</t>
  </si>
  <si>
    <t>30067012</t>
  </si>
  <si>
    <t>30071449</t>
  </si>
  <si>
    <t>MEJORAMIENTO RUTA 7 SECTOR PUERTO CARDENAS-SANTA LUCIA</t>
  </si>
  <si>
    <t>30072372</t>
  </si>
  <si>
    <t>30073367</t>
  </si>
  <si>
    <t>30085972</t>
  </si>
  <si>
    <t>30086050</t>
  </si>
  <si>
    <t>30092606</t>
  </si>
  <si>
    <t>NORMALIZACION ESCUELA RURAL ANA NELLY OYARZUN</t>
  </si>
  <si>
    <t>30103434</t>
  </si>
  <si>
    <t>30115295</t>
  </si>
  <si>
    <t>30121787</t>
  </si>
  <si>
    <t>30130451</t>
  </si>
  <si>
    <t>30136720</t>
  </si>
  <si>
    <t>RESTAURACIÓN FACHADAS ZONA TÍPICA PUERTO VARAS</t>
  </si>
  <si>
    <t>30199074</t>
  </si>
  <si>
    <t>30279673</t>
  </si>
  <si>
    <t>30291172</t>
  </si>
  <si>
    <t>30322174</t>
  </si>
  <si>
    <t>30342673</t>
  </si>
  <si>
    <t>30342773</t>
  </si>
  <si>
    <t>30343540</t>
  </si>
  <si>
    <t>30356933</t>
  </si>
  <si>
    <t>Mejoramiento calle Barros Arana</t>
  </si>
  <si>
    <t>30388872</t>
  </si>
  <si>
    <t>CONSTRUCCION SERVICIO AGUA POTABLE RURAL CHIN CHIN GRANDE PUERTO MONTT</t>
  </si>
  <si>
    <t>30428525</t>
  </si>
  <si>
    <t>30440174</t>
  </si>
  <si>
    <t>Conservación Multicancha cubierta liceo Manuel Montt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</si>
</sst>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\ #,##0;[Red]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_-* #,##0.00\ _€_-;\-* #,##0.00\ _€_-;_-* &quot;-&quot;??\ _€_-;_-@_-"/>
    <numFmt numFmtId="166" formatCode="[$$-340A]\ #,##0"/>
    <numFmt numFmtId="167" formatCode="_-* #,##0.00\ &quot;€&quot;_-;\-* #,##0.00\ &quot;€&quot;_-;_-* &quot;-&quot;??\ &quot;€&quot;_-;_-@_-"/>
    <numFmt numFmtId="168" formatCode="_-* #,##0.000_-;\-* #,##0.000_-;_-* &quot;-&quot;??_-;_-@_-"/>
  </numFmts>
  <fonts count="4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7.5"/>
      <color indexed="12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0"/>
      <name val="Arial Narrow"/>
      <family val="2"/>
    </font>
    <font>
      <b/>
      <sz val="20"/>
      <color theme="0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4">
    <xf numFmtId="0" fontId="0" fillId="0" borderId="0"/>
    <xf numFmtId="0" fontId="1" fillId="0" borderId="0" applyNumberFormat="0" applyFont="0" applyBorder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11" fillId="23" borderId="9" applyNumberFormat="0" applyAlignment="0" applyProtection="0"/>
    <xf numFmtId="0" fontId="12" fillId="24" borderId="10" applyNumberFormat="0" applyAlignment="0" applyProtection="0"/>
    <xf numFmtId="164" fontId="3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2" fillId="10" borderId="9" applyNumberFormat="0" applyAlignment="0" applyProtection="0"/>
    <xf numFmtId="0" fontId="23" fillId="0" borderId="14" applyNumberFormat="0" applyFill="0" applyAlignment="0" applyProtection="0"/>
    <xf numFmtId="43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3" fillId="0" borderId="0" applyFill="0" applyBorder="0" applyAlignment="0" applyProtection="0"/>
    <xf numFmtId="167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2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 applyNumberFormat="0" applyFont="0" applyBorder="0" applyProtection="0"/>
    <xf numFmtId="0" fontId="26" fillId="0" borderId="0" applyNumberFormat="0" applyFont="0" applyBorder="0" applyProtection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26" borderId="15" applyNumberFormat="0" applyFont="0" applyAlignment="0" applyProtection="0"/>
    <xf numFmtId="0" fontId="8" fillId="26" borderId="15" applyNumberFormat="0" applyFont="0" applyAlignment="0" applyProtection="0"/>
    <xf numFmtId="0" fontId="27" fillId="23" borderId="16" applyNumberFormat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/>
    <xf numFmtId="0" fontId="3" fillId="0" borderId="0"/>
    <xf numFmtId="0" fontId="32" fillId="0" borderId="0"/>
    <xf numFmtId="0" fontId="45" fillId="0" borderId="0"/>
  </cellStyleXfs>
  <cellXfs count="216">
    <xf numFmtId="0" fontId="0" fillId="0" borderId="0" xfId="0"/>
    <xf numFmtId="3" fontId="0" fillId="0" borderId="0" xfId="0" applyNumberFormat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4" fillId="0" borderId="0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2" borderId="0" xfId="0" applyFill="1" applyBorder="1"/>
    <xf numFmtId="0" fontId="4" fillId="2" borderId="0" xfId="0" applyFont="1" applyFill="1" applyBorder="1"/>
    <xf numFmtId="0" fontId="0" fillId="0" borderId="1" xfId="0" applyFont="1" applyFill="1" applyBorder="1"/>
    <xf numFmtId="0" fontId="0" fillId="0" borderId="0" xfId="0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4" borderId="1" xfId="0" applyFont="1" applyFill="1" applyBorder="1" applyAlignment="1"/>
    <xf numFmtId="0" fontId="0" fillId="0" borderId="1" xfId="0" applyFill="1" applyBorder="1" applyAlignment="1"/>
    <xf numFmtId="0" fontId="0" fillId="0" borderId="0" xfId="0" applyFill="1" applyBorder="1" applyAlignment="1"/>
    <xf numFmtId="0" fontId="4" fillId="3" borderId="1" xfId="0" applyFont="1" applyFill="1" applyBorder="1" applyAlignment="1"/>
    <xf numFmtId="0" fontId="4" fillId="0" borderId="0" xfId="0" applyFont="1" applyFill="1" applyBorder="1" applyAlignment="1"/>
    <xf numFmtId="0" fontId="0" fillId="0" borderId="5" xfId="0" applyFill="1" applyBorder="1" applyAlignment="1"/>
    <xf numFmtId="0" fontId="4" fillId="4" borderId="5" xfId="0" applyFont="1" applyFill="1" applyBorder="1" applyAlignment="1"/>
    <xf numFmtId="0" fontId="4" fillId="4" borderId="4" xfId="0" applyFont="1" applyFill="1" applyBorder="1" applyAlignment="1"/>
    <xf numFmtId="0" fontId="0" fillId="0" borderId="1" xfId="0" applyFont="1" applyFill="1" applyBorder="1" applyAlignment="1"/>
    <xf numFmtId="0" fontId="0" fillId="0" borderId="0" xfId="0" applyFill="1" applyAlignment="1"/>
    <xf numFmtId="0" fontId="5" fillId="4" borderId="1" xfId="0" applyFont="1" applyFill="1" applyBorder="1" applyAlignment="1"/>
    <xf numFmtId="0" fontId="0" fillId="0" borderId="0" xfId="0" applyAlignment="1"/>
    <xf numFmtId="3" fontId="0" fillId="2" borderId="0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4" borderId="5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2" borderId="0" xfId="0" applyNumberForma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wrapText="1"/>
    </xf>
    <xf numFmtId="3" fontId="4" fillId="2" borderId="0" xfId="0" applyNumberFormat="1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wrapText="1"/>
    </xf>
    <xf numFmtId="3" fontId="0" fillId="2" borderId="0" xfId="0" applyNumberFormat="1" applyFill="1" applyAlignment="1">
      <alignment horizontal="center" wrapText="1"/>
    </xf>
    <xf numFmtId="3" fontId="0" fillId="0" borderId="0" xfId="0" applyNumberFormat="1" applyFill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0" fillId="0" borderId="3" xfId="0" applyFill="1" applyBorder="1"/>
    <xf numFmtId="3" fontId="4" fillId="4" borderId="5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 wrapText="1"/>
    </xf>
    <xf numFmtId="0" fontId="34" fillId="28" borderId="1" xfId="0" applyFont="1" applyFill="1" applyBorder="1" applyAlignment="1"/>
    <xf numFmtId="3" fontId="34" fillId="28" borderId="1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35" fillId="30" borderId="1" xfId="0" applyFont="1" applyFill="1" applyBorder="1" applyAlignment="1"/>
    <xf numFmtId="0" fontId="34" fillId="29" borderId="1" xfId="0" applyFont="1" applyFill="1" applyBorder="1" applyAlignment="1"/>
    <xf numFmtId="3" fontId="34" fillId="29" borderId="1" xfId="0" applyNumberFormat="1" applyFont="1" applyFill="1" applyBorder="1" applyAlignment="1">
      <alignment horizontal="center"/>
    </xf>
    <xf numFmtId="0" fontId="37" fillId="30" borderId="7" xfId="0" applyFont="1" applyFill="1" applyBorder="1" applyAlignment="1"/>
    <xf numFmtId="0" fontId="37" fillId="30" borderId="1" xfId="0" applyFont="1" applyFill="1" applyBorder="1" applyAlignment="1"/>
    <xf numFmtId="0" fontId="37" fillId="0" borderId="1" xfId="0" applyFont="1" applyFill="1" applyBorder="1" applyAlignment="1"/>
    <xf numFmtId="0" fontId="0" fillId="0" borderId="0" xfId="0" pivotButton="1"/>
    <xf numFmtId="0" fontId="37" fillId="0" borderId="0" xfId="0" applyFont="1" applyFill="1" applyBorder="1" applyAlignment="1"/>
    <xf numFmtId="0" fontId="3" fillId="0" borderId="0" xfId="5"/>
    <xf numFmtId="3" fontId="3" fillId="0" borderId="0" xfId="5" applyNumberFormat="1"/>
    <xf numFmtId="9" fontId="3" fillId="0" borderId="0" xfId="116"/>
    <xf numFmtId="0" fontId="40" fillId="31" borderId="2" xfId="5" applyFont="1" applyFill="1" applyBorder="1"/>
    <xf numFmtId="3" fontId="40" fillId="31" borderId="20" xfId="5" applyNumberFormat="1" applyFont="1" applyFill="1" applyBorder="1" applyAlignment="1">
      <alignment horizontal="center"/>
    </xf>
    <xf numFmtId="9" fontId="40" fillId="31" borderId="21" xfId="116" applyFont="1" applyFill="1" applyBorder="1" applyAlignment="1">
      <alignment horizontal="center"/>
    </xf>
    <xf numFmtId="3" fontId="40" fillId="31" borderId="8" xfId="5" applyNumberFormat="1" applyFont="1" applyFill="1" applyBorder="1" applyAlignment="1">
      <alignment horizontal="center" wrapText="1"/>
    </xf>
    <xf numFmtId="3" fontId="40" fillId="32" borderId="20" xfId="5" applyNumberFormat="1" applyFont="1" applyFill="1" applyBorder="1" applyAlignment="1">
      <alignment horizontal="center" wrapText="1"/>
    </xf>
    <xf numFmtId="3" fontId="40" fillId="32" borderId="1" xfId="5" applyNumberFormat="1" applyFont="1" applyFill="1" applyBorder="1" applyAlignment="1">
      <alignment horizontal="center" wrapText="1"/>
    </xf>
    <xf numFmtId="3" fontId="40" fillId="31" borderId="1" xfId="5" applyNumberFormat="1" applyFont="1" applyFill="1" applyBorder="1" applyAlignment="1">
      <alignment horizontal="center" wrapText="1"/>
    </xf>
    <xf numFmtId="3" fontId="40" fillId="31" borderId="21" xfId="5" applyNumberFormat="1" applyFont="1" applyFill="1" applyBorder="1" applyAlignment="1">
      <alignment horizontal="center"/>
    </xf>
    <xf numFmtId="0" fontId="40" fillId="0" borderId="2" xfId="5" applyFont="1" applyFill="1" applyBorder="1"/>
    <xf numFmtId="3" fontId="3" fillId="0" borderId="20" xfId="5" applyNumberFormat="1" applyFill="1" applyBorder="1"/>
    <xf numFmtId="9" fontId="3" fillId="0" borderId="21" xfId="116" applyNumberFormat="1" applyFill="1" applyBorder="1"/>
    <xf numFmtId="3" fontId="3" fillId="0" borderId="8" xfId="5" applyNumberFormat="1" applyFill="1" applyBorder="1"/>
    <xf numFmtId="3" fontId="6" fillId="0" borderId="20" xfId="4" applyNumberFormat="1" applyFill="1" applyBorder="1"/>
    <xf numFmtId="3" fontId="3" fillId="0" borderId="1" xfId="5" applyNumberFormat="1" applyFill="1" applyBorder="1"/>
    <xf numFmtId="10" fontId="3" fillId="33" borderId="1" xfId="116" applyNumberFormat="1" applyFill="1" applyBorder="1" applyAlignment="1">
      <alignment wrapText="1"/>
    </xf>
    <xf numFmtId="3" fontId="3" fillId="33" borderId="1" xfId="5" applyNumberFormat="1" applyFill="1" applyBorder="1" applyAlignment="1">
      <alignment wrapText="1"/>
    </xf>
    <xf numFmtId="3" fontId="3" fillId="0" borderId="21" xfId="5" applyNumberFormat="1" applyFill="1" applyBorder="1"/>
    <xf numFmtId="3" fontId="41" fillId="0" borderId="0" xfId="5" applyNumberFormat="1" applyFont="1" applyFill="1"/>
    <xf numFmtId="3" fontId="3" fillId="0" borderId="0" xfId="5" applyNumberFormat="1" applyFill="1"/>
    <xf numFmtId="0" fontId="3" fillId="0" borderId="0" xfId="5" applyFill="1"/>
    <xf numFmtId="0" fontId="40" fillId="0" borderId="2" xfId="5" applyFont="1" applyBorder="1"/>
    <xf numFmtId="3" fontId="3" fillId="0" borderId="8" xfId="5" applyNumberFormat="1" applyBorder="1"/>
    <xf numFmtId="3" fontId="6" fillId="0" borderId="20" xfId="4" applyNumberFormat="1" applyBorder="1"/>
    <xf numFmtId="3" fontId="3" fillId="33" borderId="1" xfId="5" applyNumberFormat="1" applyFill="1" applyBorder="1"/>
    <xf numFmtId="3" fontId="3" fillId="0" borderId="21" xfId="5" applyNumberFormat="1" applyBorder="1"/>
    <xf numFmtId="3" fontId="40" fillId="0" borderId="0" xfId="5" applyNumberFormat="1" applyFont="1"/>
    <xf numFmtId="3" fontId="3" fillId="33" borderId="0" xfId="5" applyNumberFormat="1" applyFill="1" applyBorder="1"/>
    <xf numFmtId="3" fontId="40" fillId="31" borderId="22" xfId="5" applyNumberFormat="1" applyFont="1" applyFill="1" applyBorder="1"/>
    <xf numFmtId="9" fontId="40" fillId="31" borderId="24" xfId="116" applyFont="1" applyFill="1" applyBorder="1"/>
    <xf numFmtId="3" fontId="40" fillId="31" borderId="29" xfId="5" applyNumberFormat="1" applyFont="1" applyFill="1" applyBorder="1"/>
    <xf numFmtId="3" fontId="40" fillId="31" borderId="23" xfId="5" applyNumberFormat="1" applyFont="1" applyFill="1" applyBorder="1"/>
    <xf numFmtId="9" fontId="40" fillId="31" borderId="23" xfId="115" applyFont="1" applyFill="1" applyBorder="1"/>
    <xf numFmtId="3" fontId="40" fillId="31" borderId="24" xfId="5" applyNumberFormat="1" applyFont="1" applyFill="1" applyBorder="1"/>
    <xf numFmtId="3" fontId="40" fillId="0" borderId="0" xfId="5" applyNumberFormat="1" applyFont="1" applyFill="1" applyBorder="1"/>
    <xf numFmtId="3" fontId="3" fillId="0" borderId="0" xfId="5" applyNumberFormat="1" applyFill="1" applyBorder="1"/>
    <xf numFmtId="3" fontId="3" fillId="0" borderId="0" xfId="5" applyNumberFormat="1" applyFont="1" applyFill="1" applyBorder="1"/>
    <xf numFmtId="0" fontId="38" fillId="0" borderId="0" xfId="5" applyFont="1" applyAlignment="1">
      <alignment wrapText="1"/>
    </xf>
    <xf numFmtId="0" fontId="3" fillId="0" borderId="0" xfId="5" applyAlignment="1">
      <alignment wrapText="1"/>
    </xf>
    <xf numFmtId="0" fontId="40" fillId="32" borderId="2" xfId="5" applyFont="1" applyFill="1" applyBorder="1"/>
    <xf numFmtId="3" fontId="40" fillId="32" borderId="20" xfId="5" applyNumberFormat="1" applyFont="1" applyFill="1" applyBorder="1" applyAlignment="1">
      <alignment horizontal="center"/>
    </xf>
    <xf numFmtId="3" fontId="40" fillId="32" borderId="21" xfId="5" applyNumberFormat="1" applyFont="1" applyFill="1" applyBorder="1" applyAlignment="1">
      <alignment horizontal="center"/>
    </xf>
    <xf numFmtId="3" fontId="40" fillId="32" borderId="8" xfId="5" applyNumberFormat="1" applyFont="1" applyFill="1" applyBorder="1" applyAlignment="1">
      <alignment horizontal="center" wrapText="1"/>
    </xf>
    <xf numFmtId="3" fontId="40" fillId="31" borderId="20" xfId="5" applyNumberFormat="1" applyFont="1" applyFill="1" applyBorder="1" applyAlignment="1">
      <alignment horizontal="center" wrapText="1"/>
    </xf>
    <xf numFmtId="3" fontId="3" fillId="0" borderId="20" xfId="5" applyNumberFormat="1" applyBorder="1"/>
    <xf numFmtId="9" fontId="3" fillId="0" borderId="21" xfId="116" applyNumberFormat="1" applyBorder="1"/>
    <xf numFmtId="3" fontId="3" fillId="34" borderId="20" xfId="5" applyNumberFormat="1" applyFill="1" applyBorder="1"/>
    <xf numFmtId="3" fontId="3" fillId="34" borderId="1" xfId="5" applyNumberFormat="1" applyFill="1" applyBorder="1"/>
    <xf numFmtId="9" fontId="3" fillId="35" borderId="1" xfId="116" applyNumberFormat="1" applyFill="1" applyBorder="1" applyAlignment="1">
      <alignment horizontal="center" wrapText="1"/>
    </xf>
    <xf numFmtId="3" fontId="3" fillId="0" borderId="30" xfId="5" applyNumberFormat="1" applyBorder="1"/>
    <xf numFmtId="0" fontId="42" fillId="0" borderId="2" xfId="5" applyFont="1" applyFill="1" applyBorder="1"/>
    <xf numFmtId="9" fontId="3" fillId="34" borderId="1" xfId="116" applyNumberFormat="1" applyFill="1" applyBorder="1" applyAlignment="1">
      <alignment horizontal="center" wrapText="1"/>
    </xf>
    <xf numFmtId="9" fontId="40" fillId="31" borderId="24" xfId="116" applyNumberFormat="1" applyFont="1" applyFill="1" applyBorder="1"/>
    <xf numFmtId="3" fontId="40" fillId="31" borderId="31" xfId="5" applyNumberFormat="1" applyFont="1" applyFill="1" applyBorder="1"/>
    <xf numFmtId="9" fontId="40" fillId="31" borderId="23" xfId="2" applyFont="1" applyFill="1" applyBorder="1" applyAlignment="1">
      <alignment horizontal="center"/>
    </xf>
    <xf numFmtId="3" fontId="40" fillId="4" borderId="24" xfId="5" applyNumberFormat="1" applyFont="1" applyFill="1" applyBorder="1"/>
    <xf numFmtId="0" fontId="40" fillId="3" borderId="2" xfId="5" applyFont="1" applyFill="1" applyBorder="1" applyAlignment="1">
      <alignment horizontal="center"/>
    </xf>
    <xf numFmtId="3" fontId="40" fillId="3" borderId="20" xfId="5" applyNumberFormat="1" applyFont="1" applyFill="1" applyBorder="1" applyAlignment="1">
      <alignment horizontal="center"/>
    </xf>
    <xf numFmtId="3" fontId="40" fillId="3" borderId="21" xfId="5" applyNumberFormat="1" applyFont="1" applyFill="1" applyBorder="1" applyAlignment="1">
      <alignment horizontal="center"/>
    </xf>
    <xf numFmtId="3" fontId="40" fillId="3" borderId="8" xfId="5" applyNumberFormat="1" applyFont="1" applyFill="1" applyBorder="1" applyAlignment="1">
      <alignment horizontal="center" wrapText="1"/>
    </xf>
    <xf numFmtId="3" fontId="40" fillId="3" borderId="20" xfId="5" applyNumberFormat="1" applyFont="1" applyFill="1" applyBorder="1" applyAlignment="1">
      <alignment horizontal="center" wrapText="1"/>
    </xf>
    <xf numFmtId="3" fontId="40" fillId="36" borderId="1" xfId="5" applyNumberFormat="1" applyFont="1" applyFill="1" applyBorder="1" applyAlignment="1">
      <alignment horizontal="center" wrapText="1"/>
    </xf>
    <xf numFmtId="3" fontId="40" fillId="3" borderId="4" xfId="5" applyNumberFormat="1" applyFont="1" applyFill="1" applyBorder="1" applyAlignment="1">
      <alignment horizontal="center" wrapText="1"/>
    </xf>
    <xf numFmtId="3" fontId="40" fillId="3" borderId="1" xfId="5" applyNumberFormat="1" applyFont="1" applyFill="1" applyBorder="1" applyAlignment="1">
      <alignment horizontal="center" wrapText="1"/>
    </xf>
    <xf numFmtId="0" fontId="40" fillId="3" borderId="21" xfId="5" applyFont="1" applyFill="1" applyBorder="1" applyAlignment="1">
      <alignment horizontal="center" wrapText="1"/>
    </xf>
    <xf numFmtId="3" fontId="3" fillId="0" borderId="8" xfId="5" applyNumberFormat="1" applyBorder="1" applyAlignment="1">
      <alignment wrapText="1"/>
    </xf>
    <xf numFmtId="3" fontId="3" fillId="35" borderId="20" xfId="5" applyNumberFormat="1" applyFill="1" applyBorder="1"/>
    <xf numFmtId="3" fontId="6" fillId="0" borderId="1" xfId="4" applyNumberFormat="1" applyBorder="1"/>
    <xf numFmtId="3" fontId="3" fillId="35" borderId="1" xfId="5" applyNumberFormat="1" applyFill="1" applyBorder="1"/>
    <xf numFmtId="10" fontId="40" fillId="2" borderId="1" xfId="116" applyNumberFormat="1" applyFont="1" applyFill="1" applyBorder="1" applyAlignment="1">
      <alignment horizontal="center" wrapText="1"/>
    </xf>
    <xf numFmtId="9" fontId="3" fillId="35" borderId="3" xfId="116" applyNumberFormat="1" applyFill="1" applyBorder="1" applyAlignment="1">
      <alignment wrapText="1"/>
    </xf>
    <xf numFmtId="0" fontId="40" fillId="0" borderId="6" xfId="5" applyFont="1" applyFill="1" applyBorder="1"/>
    <xf numFmtId="0" fontId="40" fillId="3" borderId="2" xfId="5" applyFont="1" applyFill="1" applyBorder="1"/>
    <xf numFmtId="3" fontId="40" fillId="3" borderId="22" xfId="5" applyNumberFormat="1" applyFont="1" applyFill="1" applyBorder="1"/>
    <xf numFmtId="3" fontId="40" fillId="3" borderId="8" xfId="5" applyNumberFormat="1" applyFont="1" applyFill="1" applyBorder="1"/>
    <xf numFmtId="3" fontId="40" fillId="3" borderId="23" xfId="5" applyNumberFormat="1" applyFont="1" applyFill="1" applyBorder="1"/>
    <xf numFmtId="3" fontId="40" fillId="3" borderId="25" xfId="5" applyNumberFormat="1" applyFont="1" applyFill="1" applyBorder="1"/>
    <xf numFmtId="10" fontId="40" fillId="3" borderId="25" xfId="116" applyNumberFormat="1" applyFont="1" applyFill="1" applyBorder="1" applyAlignment="1">
      <alignment horizontal="center" wrapText="1"/>
    </xf>
    <xf numFmtId="9" fontId="40" fillId="3" borderId="23" xfId="116" applyFont="1" applyFill="1" applyBorder="1"/>
    <xf numFmtId="3" fontId="40" fillId="3" borderId="24" xfId="5" applyNumberFormat="1" applyFont="1" applyFill="1" applyBorder="1"/>
    <xf numFmtId="0" fontId="43" fillId="0" borderId="1" xfId="5" applyFont="1" applyFill="1" applyBorder="1" applyAlignment="1">
      <alignment vertical="center" wrapText="1"/>
    </xf>
    <xf numFmtId="3" fontId="33" fillId="37" borderId="1" xfId="5" applyNumberFormat="1" applyFont="1" applyFill="1" applyBorder="1" applyAlignment="1">
      <alignment horizontal="center" vertical="center" wrapText="1"/>
    </xf>
    <xf numFmtId="0" fontId="33" fillId="37" borderId="2" xfId="5" applyFont="1" applyFill="1" applyBorder="1" applyAlignment="1">
      <alignment horizontal="center" vertical="center" wrapText="1"/>
    </xf>
    <xf numFmtId="0" fontId="31" fillId="0" borderId="0" xfId="5" applyFont="1" applyBorder="1"/>
    <xf numFmtId="0" fontId="33" fillId="37" borderId="1" xfId="5" applyFont="1" applyFill="1" applyBorder="1"/>
    <xf numFmtId="3" fontId="3" fillId="0" borderId="1" xfId="5" applyNumberFormat="1" applyBorder="1" applyAlignment="1">
      <alignment vertical="center"/>
    </xf>
    <xf numFmtId="10" fontId="3" fillId="0" borderId="1" xfId="116" applyNumberFormat="1" applyBorder="1" applyAlignment="1">
      <alignment vertical="center" wrapText="1"/>
    </xf>
    <xf numFmtId="3" fontId="31" fillId="0" borderId="0" xfId="116" applyNumberFormat="1" applyFont="1" applyBorder="1" applyAlignment="1">
      <alignment horizontal="center" vertical="center" wrapText="1"/>
    </xf>
    <xf numFmtId="10" fontId="31" fillId="0" borderId="0" xfId="116" applyNumberFormat="1" applyFont="1" applyBorder="1" applyAlignment="1">
      <alignment horizontal="center" vertical="center" wrapText="1"/>
    </xf>
    <xf numFmtId="9" fontId="31" fillId="0" borderId="0" xfId="5" applyNumberFormat="1" applyFont="1" applyBorder="1"/>
    <xf numFmtId="3" fontId="3" fillId="0" borderId="0" xfId="2" applyNumberFormat="1" applyFont="1"/>
    <xf numFmtId="9" fontId="3" fillId="0" borderId="0" xfId="2" applyFont="1"/>
    <xf numFmtId="3" fontId="3" fillId="0" borderId="0" xfId="115" applyNumberFormat="1" applyFont="1"/>
    <xf numFmtId="9" fontId="3" fillId="0" borderId="0" xfId="116" applyNumberFormat="1"/>
    <xf numFmtId="3" fontId="31" fillId="0" borderId="0" xfId="115" applyNumberFormat="1" applyFont="1" applyBorder="1"/>
    <xf numFmtId="3" fontId="44" fillId="0" borderId="32" xfId="4" applyNumberFormat="1" applyFont="1" applyFill="1" applyBorder="1" applyAlignment="1">
      <alignment horizontal="right" wrapText="1" readingOrder="1"/>
    </xf>
    <xf numFmtId="10" fontId="44" fillId="0" borderId="33" xfId="4" applyNumberFormat="1" applyFont="1" applyFill="1" applyBorder="1" applyAlignment="1">
      <alignment horizontal="center" wrapText="1" readingOrder="1"/>
    </xf>
    <xf numFmtId="168" fontId="31" fillId="0" borderId="0" xfId="56" applyNumberFormat="1" applyFont="1" applyBorder="1"/>
    <xf numFmtId="43" fontId="31" fillId="0" borderId="0" xfId="56" applyFont="1" applyBorder="1"/>
    <xf numFmtId="3" fontId="3" fillId="0" borderId="0" xfId="5" applyNumberFormat="1" applyBorder="1"/>
    <xf numFmtId="9" fontId="3" fillId="0" borderId="0" xfId="5" applyNumberFormat="1" applyBorder="1"/>
    <xf numFmtId="0" fontId="3" fillId="0" borderId="0" xfId="5" applyBorder="1"/>
    <xf numFmtId="3" fontId="3" fillId="0" borderId="1" xfId="5" applyNumberFormat="1" applyBorder="1"/>
    <xf numFmtId="3" fontId="31" fillId="0" borderId="0" xfId="5" applyNumberFormat="1" applyFont="1" applyBorder="1"/>
    <xf numFmtId="3" fontId="3" fillId="0" borderId="0" xfId="115" applyNumberFormat="1" applyFont="1" applyBorder="1" applyAlignment="1">
      <alignment wrapText="1"/>
    </xf>
    <xf numFmtId="9" fontId="31" fillId="0" borderId="0" xfId="115" applyFont="1" applyBorder="1"/>
    <xf numFmtId="10" fontId="3" fillId="0" borderId="0" xfId="115" applyNumberFormat="1" applyFont="1"/>
    <xf numFmtId="0" fontId="40" fillId="0" borderId="0" xfId="5" applyFont="1" applyFill="1" applyBorder="1"/>
    <xf numFmtId="0" fontId="3" fillId="0" borderId="0" xfId="5" applyFont="1"/>
    <xf numFmtId="0" fontId="3" fillId="0" borderId="0" xfId="5" applyFont="1" applyBorder="1" applyAlignment="1">
      <alignment horizontal="center"/>
    </xf>
    <xf numFmtId="0" fontId="40" fillId="31" borderId="1" xfId="5" applyFont="1" applyFill="1" applyBorder="1" applyAlignment="1">
      <alignment horizontal="center" vertical="center" wrapText="1"/>
    </xf>
    <xf numFmtId="0" fontId="40" fillId="31" borderId="1" xfId="5" applyFont="1" applyFill="1" applyBorder="1"/>
    <xf numFmtId="3" fontId="3" fillId="0" borderId="1" xfId="5" applyNumberFormat="1" applyFont="1" applyBorder="1"/>
    <xf numFmtId="3" fontId="40" fillId="0" borderId="1" xfId="5" applyNumberFormat="1" applyFont="1" applyBorder="1"/>
    <xf numFmtId="3" fontId="3" fillId="0" borderId="0" xfId="5" applyNumberFormat="1" applyFont="1"/>
    <xf numFmtId="10" fontId="3" fillId="0" borderId="0" xfId="2" applyNumberFormat="1" applyFont="1" applyBorder="1"/>
    <xf numFmtId="9" fontId="3" fillId="0" borderId="0" xfId="2" applyFont="1" applyBorder="1"/>
    <xf numFmtId="10" fontId="3" fillId="0" borderId="0" xfId="115" applyNumberFormat="1" applyFont="1" applyFill="1"/>
    <xf numFmtId="10" fontId="3" fillId="0" borderId="0" xfId="2" applyNumberFormat="1" applyFont="1"/>
    <xf numFmtId="9" fontId="40" fillId="3" borderId="34" xfId="2" applyFont="1" applyFill="1" applyBorder="1"/>
    <xf numFmtId="3" fontId="36" fillId="38" borderId="1" xfId="0" applyNumberFormat="1" applyFont="1" applyFill="1" applyBorder="1" applyAlignment="1">
      <alignment horizontal="center" vertical="center"/>
    </xf>
    <xf numFmtId="3" fontId="36" fillId="38" borderId="1" xfId="0" applyNumberFormat="1" applyFont="1" applyFill="1" applyBorder="1" applyAlignment="1">
      <alignment horizontal="center" vertical="center" wrapText="1"/>
    </xf>
    <xf numFmtId="0" fontId="36" fillId="38" borderId="1" xfId="0" applyFont="1" applyFill="1" applyBorder="1" applyAlignment="1">
      <alignment horizontal="center" vertical="center"/>
    </xf>
    <xf numFmtId="0" fontId="36" fillId="38" borderId="1" xfId="0" applyNumberFormat="1" applyFont="1" applyFill="1" applyBorder="1" applyAlignment="1">
      <alignment horizontal="center" vertical="center" wrapText="1"/>
    </xf>
    <xf numFmtId="0" fontId="36" fillId="38" borderId="1" xfId="0" applyFont="1" applyFill="1" applyBorder="1" applyAlignment="1">
      <alignment horizontal="center" vertical="center" wrapText="1"/>
    </xf>
    <xf numFmtId="6" fontId="0" fillId="0" borderId="0" xfId="0" applyNumberFormat="1"/>
    <xf numFmtId="0" fontId="0" fillId="0" borderId="0" xfId="0" applyAlignment="1">
      <alignment wrapText="1"/>
    </xf>
    <xf numFmtId="3" fontId="0" fillId="39" borderId="0" xfId="0" applyNumberFormat="1" applyFill="1"/>
    <xf numFmtId="0" fontId="0" fillId="39" borderId="0" xfId="0" applyFill="1"/>
    <xf numFmtId="6" fontId="0" fillId="39" borderId="0" xfId="0" applyNumberFormat="1" applyFill="1"/>
    <xf numFmtId="0" fontId="0" fillId="0" borderId="0" xfId="0" applyNumberFormat="1"/>
    <xf numFmtId="0" fontId="3" fillId="0" borderId="0" xfId="5" applyFill="1" applyAlignment="1">
      <alignment wrapText="1"/>
    </xf>
    <xf numFmtId="3" fontId="0" fillId="0" borderId="5" xfId="0" applyNumberFormat="1" applyFill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0" fontId="39" fillId="27" borderId="0" xfId="5" applyFont="1" applyFill="1" applyAlignment="1">
      <alignment horizontal="center"/>
    </xf>
    <xf numFmtId="0" fontId="38" fillId="0" borderId="0" xfId="5" applyFont="1" applyAlignment="1">
      <alignment horizontal="center"/>
    </xf>
    <xf numFmtId="0" fontId="39" fillId="0" borderId="17" xfId="5" applyFont="1" applyBorder="1" applyAlignment="1">
      <alignment horizontal="center"/>
    </xf>
    <xf numFmtId="0" fontId="39" fillId="0" borderId="19" xfId="5" applyFont="1" applyBorder="1" applyAlignment="1">
      <alignment horizontal="center"/>
    </xf>
    <xf numFmtId="0" fontId="39" fillId="0" borderId="17" xfId="5" applyFont="1" applyBorder="1" applyAlignment="1">
      <alignment horizontal="center" wrapText="1"/>
    </xf>
    <xf numFmtId="0" fontId="39" fillId="0" borderId="18" xfId="5" applyFont="1" applyBorder="1" applyAlignment="1">
      <alignment horizontal="center" wrapText="1"/>
    </xf>
    <xf numFmtId="0" fontId="39" fillId="0" borderId="19" xfId="5" applyFont="1" applyBorder="1" applyAlignment="1">
      <alignment horizontal="center" wrapText="1"/>
    </xf>
    <xf numFmtId="0" fontId="39" fillId="0" borderId="26" xfId="5" applyFont="1" applyBorder="1" applyAlignment="1">
      <alignment horizontal="center"/>
    </xf>
    <xf numFmtId="0" fontId="39" fillId="0" borderId="27" xfId="5" applyFont="1" applyBorder="1" applyAlignment="1">
      <alignment horizontal="center"/>
    </xf>
    <xf numFmtId="0" fontId="39" fillId="0" borderId="28" xfId="5" applyFont="1" applyBorder="1" applyAlignment="1">
      <alignment horizontal="center"/>
    </xf>
    <xf numFmtId="0" fontId="39" fillId="0" borderId="0" xfId="5" applyFont="1" applyAlignment="1">
      <alignment horizontal="center"/>
    </xf>
  </cellXfs>
  <cellStyles count="124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Euro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Hipervínculo 2" xfId="42"/>
    <cellStyle name="Hipervínculo 3" xfId="43"/>
    <cellStyle name="Hipervínculo 4" xfId="44"/>
    <cellStyle name="Hipervínculo 5" xfId="45"/>
    <cellStyle name="Hyperlink" xfId="46"/>
    <cellStyle name="Incorrecto 2" xfId="47"/>
    <cellStyle name="Input" xfId="48"/>
    <cellStyle name="Linked Cell" xfId="49"/>
    <cellStyle name="Millares 2" xfId="3"/>
    <cellStyle name="Millares 2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oneda 2" xfId="57"/>
    <cellStyle name="Moneda 3" xfId="58"/>
    <cellStyle name="Moneda 4" xfId="59"/>
    <cellStyle name="Moneda 5" xfId="60"/>
    <cellStyle name="Moneda 6" xfId="61"/>
    <cellStyle name="Moneda 7" xfId="62"/>
    <cellStyle name="Neutral 2" xfId="63"/>
    <cellStyle name="Normal" xfId="0" builtinId="0"/>
    <cellStyle name="Normal 10" xfId="7"/>
    <cellStyle name="Normal 11" xfId="64"/>
    <cellStyle name="Normal 12" xfId="65"/>
    <cellStyle name="Normal 13" xfId="66"/>
    <cellStyle name="Normal 14" xfId="67"/>
    <cellStyle name="Normal 15" xfId="68"/>
    <cellStyle name="Normal 16" xfId="69"/>
    <cellStyle name="Normal 17" xfId="70"/>
    <cellStyle name="Normal 18" xfId="71"/>
    <cellStyle name="Normal 19" xfId="72"/>
    <cellStyle name="Normal 2" xfId="1"/>
    <cellStyle name="Normal 2 2" xfId="73"/>
    <cellStyle name="Normal 2 2 2" xfId="74"/>
    <cellStyle name="Normal 2 3" xfId="75"/>
    <cellStyle name="Normal 2 3 2" xfId="76"/>
    <cellStyle name="Normal 2_FLUJOS AAC- DACG" xfId="77"/>
    <cellStyle name="Normal 20" xfId="78"/>
    <cellStyle name="Normal 21" xfId="79"/>
    <cellStyle name="Normal 22" xfId="80"/>
    <cellStyle name="Normal 23" xfId="81"/>
    <cellStyle name="Normal 24" xfId="82"/>
    <cellStyle name="Normal 25" xfId="83"/>
    <cellStyle name="Normal 26" xfId="84"/>
    <cellStyle name="Normal 27" xfId="85"/>
    <cellStyle name="Normal 28" xfId="86"/>
    <cellStyle name="Normal 29" xfId="87"/>
    <cellStyle name="Normal 3" xfId="4"/>
    <cellStyle name="Normal 3 2" xfId="88"/>
    <cellStyle name="Normal 30" xfId="89"/>
    <cellStyle name="Normal 31" xfId="90"/>
    <cellStyle name="Normal 32" xfId="91"/>
    <cellStyle name="Normal 33" xfId="92"/>
    <cellStyle name="Normal 34" xfId="93"/>
    <cellStyle name="Normal 35" xfId="94"/>
    <cellStyle name="Normal 36" xfId="95"/>
    <cellStyle name="Normal 37" xfId="96"/>
    <cellStyle name="Normal 38" xfId="97"/>
    <cellStyle name="Normal 39" xfId="98"/>
    <cellStyle name="Normal 4" xfId="5"/>
    <cellStyle name="Normal 40" xfId="99"/>
    <cellStyle name="Normal 41" xfId="100"/>
    <cellStyle name="Normal 42" xfId="101"/>
    <cellStyle name="Normal 43" xfId="102"/>
    <cellStyle name="Normal 44" xfId="103"/>
    <cellStyle name="Normal 45" xfId="104"/>
    <cellStyle name="Normal 46" xfId="105"/>
    <cellStyle name="Normal 47" xfId="106"/>
    <cellStyle name="Normal 48" xfId="107"/>
    <cellStyle name="Normal 49" xfId="120"/>
    <cellStyle name="Normal 5" xfId="6"/>
    <cellStyle name="Normal 50" xfId="121"/>
    <cellStyle name="Normal 51" xfId="122"/>
    <cellStyle name="Normal 52" xfId="123"/>
    <cellStyle name="Normal 6" xfId="108"/>
    <cellStyle name="Normal 7" xfId="109"/>
    <cellStyle name="Normal 8" xfId="110"/>
    <cellStyle name="Normal 9" xfId="111"/>
    <cellStyle name="Notas 2" xfId="112"/>
    <cellStyle name="Note" xfId="113"/>
    <cellStyle name="Output" xfId="114"/>
    <cellStyle name="Porcentaje" xfId="2" builtinId="5"/>
    <cellStyle name="Porcentual 2" xfId="115"/>
    <cellStyle name="Porcentual 3" xfId="116"/>
    <cellStyle name="Porcentual 4" xfId="117"/>
    <cellStyle name="Title" xfId="118"/>
    <cellStyle name="Warning Text" xfId="119"/>
  </cellStyles>
  <dxfs count="50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  <colors>
    <mruColors>
      <color rgb="FFFF4B4B"/>
      <color rgb="FFFFFF8F"/>
      <color rgb="FFFFFF9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8449947642556"/>
          <c:y val="1.5559005243109741E-2"/>
          <c:w val="0.80627121609803321"/>
          <c:h val="0.720928607160655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201924759405103E-2"/>
                  <c:y val="-3.8066895484218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2F-4990-9188-6A305B694DA2}"/>
                </c:ext>
              </c:extLst>
            </c:dLbl>
            <c:dLbl>
              <c:idx val="1"/>
              <c:layout>
                <c:manualLayout>
                  <c:x val="-5.6319570398390063E-2"/>
                  <c:y val="-4.14894405831613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2F-4990-9188-6A305B694DA2}"/>
                </c:ext>
              </c:extLst>
            </c:dLbl>
            <c:dLbl>
              <c:idx val="2"/>
              <c:layout>
                <c:manualLayout>
                  <c:x val="-3.9243881046000142E-2"/>
                  <c:y val="-2.7800108555835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2F-4990-9188-6A305B694DA2}"/>
                </c:ext>
              </c:extLst>
            </c:dLbl>
            <c:dLbl>
              <c:idx val="3"/>
              <c:layout>
                <c:manualLayout>
                  <c:x val="-7.7377461360986124E-2"/>
                  <c:y val="-4.1865425026355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2F-4990-9188-6A305B694DA2}"/>
                </c:ext>
              </c:extLst>
            </c:dLbl>
            <c:dLbl>
              <c:idx val="4"/>
              <c:layout>
                <c:manualLayout>
                  <c:x val="-8.4685705330897768E-2"/>
                  <c:y val="-4.2987304255144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2F-4990-9188-6A305B694DA2}"/>
                </c:ext>
              </c:extLst>
            </c:dLbl>
            <c:dLbl>
              <c:idx val="5"/>
              <c:layout>
                <c:manualLayout>
                  <c:x val="-2.1140544782180259E-2"/>
                  <c:y val="3.1019585953588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2F-4990-9188-6A305B694DA2}"/>
                </c:ext>
              </c:extLst>
            </c:dLbl>
            <c:dLbl>
              <c:idx val="6"/>
              <c:layout>
                <c:manualLayout>
                  <c:x val="-3.5699737532808411E-2"/>
                  <c:y val="-2.4403078255994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072538860103627E-2"/>
                  <c:y val="3.0534359302053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2F-4990-9188-6A305B694DA2}"/>
                </c:ext>
              </c:extLst>
            </c:dLbl>
            <c:dLbl>
              <c:idx val="8"/>
              <c:layout>
                <c:manualLayout>
                  <c:x val="-5.3685948036072045E-2"/>
                  <c:y val="-2.7809617508834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02F-4990-9188-6A305B694DA2}"/>
                </c:ext>
              </c:extLst>
            </c:dLbl>
            <c:dLbl>
              <c:idx val="9"/>
              <c:layout>
                <c:manualLayout>
                  <c:x val="-1.7158817411974444E-2"/>
                  <c:y val="2.7929177599080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02F-4990-9188-6A305B694DA2}"/>
                </c:ext>
              </c:extLst>
            </c:dLbl>
            <c:dLbl>
              <c:idx val="11"/>
              <c:layout>
                <c:manualLayout>
                  <c:x val="0"/>
                  <c:y val="1.9417475728158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02F-4990-9188-6A305B694DA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GRAFICO!$H$4:$H$15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GRAFICO!$J$4:$J$15</c:f>
              <c:numCache>
                <c:formatCode>0.00%</c:formatCode>
                <c:ptCount val="12"/>
                <c:pt idx="0">
                  <c:v>2.1552097835823916E-2</c:v>
                </c:pt>
                <c:pt idx="1">
                  <c:v>6.9209784634541471E-2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E02F-4990-9188-6A305B694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44512"/>
        <c:axId val="80546048"/>
      </c:lineChart>
      <c:catAx>
        <c:axId val="8054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8054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54604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80544512"/>
        <c:crosses val="autoZero"/>
        <c:crossBetween val="between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6164273207783"/>
          <c:y val="3.958341386599501E-2"/>
          <c:w val="0.81649965886020004"/>
          <c:h val="0.79375161489183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GRAFICO!$D$28</c:f>
              <c:strCache>
                <c:ptCount val="1"/>
                <c:pt idx="0">
                  <c:v>ACUMULADO </c:v>
                </c:pt>
              </c:strCache>
            </c:strRef>
          </c:tx>
          <c:spPr>
            <a:gradFill rotWithShape="0">
              <a:gsLst>
                <a:gs pos="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.10096411646889852"/>
                  <c:y val="8.43957143937938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F2-44BD-8E42-A44238890965}"/>
                </c:ext>
              </c:extLst>
            </c:dLbl>
            <c:dLbl>
              <c:idx val="1"/>
              <c:layout>
                <c:manualLayout>
                  <c:x val="5.5946205593246104E-2"/>
                  <c:y val="7.89714686665707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F2-44BD-8E42-A44238890965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GRAFICO!$B$29:$B$40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GRAFICO!$D$29:$D$40</c:f>
              <c:numCache>
                <c:formatCode>#,##0</c:formatCode>
                <c:ptCount val="12"/>
                <c:pt idx="0">
                  <c:v>1565834672</c:v>
                </c:pt>
                <c:pt idx="1">
                  <c:v>5583933736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8F2-44BD-8E42-A44238890965}"/>
            </c:ext>
          </c:extLst>
        </c:ser>
        <c:ser>
          <c:idx val="1"/>
          <c:order val="1"/>
          <c:tx>
            <c:strRef>
              <c:f>GRAFICO!$C$28</c:f>
              <c:strCache>
                <c:ptCount val="1"/>
                <c:pt idx="0">
                  <c:v>PAGADO </c:v>
                </c:pt>
              </c:strCache>
            </c:strRef>
          </c:tx>
          <c:spPr>
            <a:gradFill rotWithShape="0">
              <a:gsLst>
                <a:gs pos="0">
                  <a:srgbClr val="993366"/>
                </a:gs>
                <a:gs pos="100000">
                  <a:srgbClr val="993366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3.7735856531640952E-2"/>
                  <c:y val="1.4781966001478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F2-44BD-8E42-A44238890965}"/>
                </c:ext>
              </c:extLst>
            </c:dLbl>
            <c:dLbl>
              <c:idx val="3"/>
              <c:layout>
                <c:manualLayout>
                  <c:x val="6.1016703313619934E-3"/>
                  <c:y val="1.4181092947036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F2-44BD-8E42-A44238890965}"/>
                </c:ext>
              </c:extLst>
            </c:dLbl>
            <c:dLbl>
              <c:idx val="4"/>
              <c:layout>
                <c:manualLayout>
                  <c:x val="1.8868313430495342E-2"/>
                  <c:y val="5.36358978891470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F2-44BD-8E42-A44238890965}"/>
                </c:ext>
              </c:extLst>
            </c:dLbl>
            <c:dLbl>
              <c:idx val="5"/>
              <c:layout>
                <c:manualLayout>
                  <c:x val="3.4675961203776216E-2"/>
                  <c:y val="7.07220666629085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F2-44BD-8E42-A44238890965}"/>
                </c:ext>
              </c:extLst>
            </c:dLbl>
            <c:dLbl>
              <c:idx val="6"/>
              <c:layout>
                <c:manualLayout>
                  <c:x val="5.0179211469534052E-2"/>
                  <c:y val="1.5910898965791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F2-44BD-8E42-A44238890965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GRAFICO!$B$29:$B$40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GRAFICO!$C$29:$C$40</c:f>
              <c:numCache>
                <c:formatCode>#,##0</c:formatCode>
                <c:ptCount val="12"/>
                <c:pt idx="0">
                  <c:v>1565834672</c:v>
                </c:pt>
                <c:pt idx="1">
                  <c:v>4018099064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8F2-44BD-8E42-A44238890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465536"/>
        <c:axId val="124467456"/>
      </c:barChart>
      <c:lineChart>
        <c:grouping val="standard"/>
        <c:varyColors val="0"/>
        <c:ser>
          <c:idx val="3"/>
          <c:order val="2"/>
          <c:tx>
            <c:strRef>
              <c:f>GRAFICO!$D$29:$D$40</c:f>
              <c:strCache>
                <c:ptCount val="1"/>
                <c:pt idx="0">
                  <c:v>1.565.834.672 5.583.933.736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GRAFICO!$D$29:$D$40</c:f>
              <c:numCache>
                <c:formatCode>#,##0</c:formatCode>
                <c:ptCount val="12"/>
                <c:pt idx="0">
                  <c:v>1565834672</c:v>
                </c:pt>
                <c:pt idx="1">
                  <c:v>5583933736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58F2-44BD-8E42-A44238890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73344"/>
        <c:axId val="124474880"/>
      </c:lineChart>
      <c:catAx>
        <c:axId val="1244655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24467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4467456"/>
        <c:scaling>
          <c:orientation val="minMax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24465536"/>
        <c:crosses val="autoZero"/>
        <c:crossBetween val="between"/>
      </c:valAx>
      <c:catAx>
        <c:axId val="124473344"/>
        <c:scaling>
          <c:orientation val="minMax"/>
        </c:scaling>
        <c:delete val="1"/>
        <c:axPos val="b"/>
        <c:majorTickMark val="out"/>
        <c:minorTickMark val="none"/>
        <c:tickLblPos val="none"/>
        <c:crossAx val="124474880"/>
        <c:crosses val="autoZero"/>
        <c:auto val="0"/>
        <c:lblAlgn val="ctr"/>
        <c:lblOffset val="100"/>
        <c:noMultiLvlLbl val="0"/>
      </c:catAx>
      <c:valAx>
        <c:axId val="1244748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124473344"/>
        <c:crosses val="autoZero"/>
        <c:crossBetween val="between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Gasto Acumulado por Sector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6"/>
              <c:layout>
                <c:manualLayout>
                  <c:x val="1.2820512820512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5F-4A19-A330-2E9A5ACDA1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SECTOR!$A$5:$A$16</c:f>
              <c:strCache>
                <c:ptCount val="12"/>
                <c:pt idx="0">
                  <c:v>TRANSPORTE</c:v>
                </c:pt>
                <c:pt idx="1">
                  <c:v>MULTISECTORIAL</c:v>
                </c:pt>
                <c:pt idx="2">
                  <c:v>SALUD</c:v>
                </c:pt>
                <c:pt idx="3">
                  <c:v>EDUCACIÓN Y CULTURA</c:v>
                </c:pt>
                <c:pt idx="4">
                  <c:v>ENERGÍA</c:v>
                </c:pt>
                <c:pt idx="5">
                  <c:v>DEFENSA Y SEGURIDAD</c:v>
                </c:pt>
                <c:pt idx="6">
                  <c:v>DEPORTE</c:v>
                </c:pt>
                <c:pt idx="7">
                  <c:v>AGUA POTABLE Y ALCANTARILLADO</c:v>
                </c:pt>
                <c:pt idx="8">
                  <c:v>SILVOAGROPECUARIO</c:v>
                </c:pt>
                <c:pt idx="9">
                  <c:v>INDUSTRIA, COMERCIO, FINANZAS Y TURISMO</c:v>
                </c:pt>
                <c:pt idx="10">
                  <c:v>VIVIENDA</c:v>
                </c:pt>
                <c:pt idx="11">
                  <c:v>PESCA</c:v>
                </c:pt>
              </c:strCache>
            </c:strRef>
          </c:cat>
          <c:val>
            <c:numRef>
              <c:f>SECTOR!$E$5:$E$16</c:f>
              <c:numCache>
                <c:formatCode>#,##0</c:formatCode>
                <c:ptCount val="12"/>
                <c:pt idx="0">
                  <c:v>1217945818</c:v>
                </c:pt>
                <c:pt idx="1">
                  <c:v>1072552254</c:v>
                </c:pt>
                <c:pt idx="2">
                  <c:v>833073315</c:v>
                </c:pt>
                <c:pt idx="3">
                  <c:v>2090924794</c:v>
                </c:pt>
                <c:pt idx="4">
                  <c:v>12993816</c:v>
                </c:pt>
                <c:pt idx="5">
                  <c:v>48362474</c:v>
                </c:pt>
                <c:pt idx="6">
                  <c:v>7030232</c:v>
                </c:pt>
                <c:pt idx="7">
                  <c:v>200893238</c:v>
                </c:pt>
                <c:pt idx="8">
                  <c:v>0</c:v>
                </c:pt>
                <c:pt idx="9">
                  <c:v>3890464</c:v>
                </c:pt>
                <c:pt idx="10">
                  <c:v>51243211</c:v>
                </c:pt>
                <c:pt idx="11">
                  <c:v>45024120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D5F-4A19-A330-2E9A5ACDA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shape val="box"/>
        <c:axId val="124684928"/>
        <c:axId val="124699008"/>
        <c:axId val="0"/>
      </c:bar3DChart>
      <c:catAx>
        <c:axId val="12468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699008"/>
        <c:crosses val="autoZero"/>
        <c:auto val="1"/>
        <c:lblAlgn val="ctr"/>
        <c:lblOffset val="100"/>
        <c:noMultiLvlLbl val="0"/>
      </c:catAx>
      <c:valAx>
        <c:axId val="1246990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4684928"/>
        <c:crosses val="autoZero"/>
        <c:crossBetween val="between"/>
        <c:dispUnits>
          <c:builtInUnit val="millions"/>
          <c:dispUnitsLbl/>
        </c:dispUnits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PROVINCIA!$A$5:$A$11</c:f>
              <c:strCache>
                <c:ptCount val="7"/>
                <c:pt idx="0">
                  <c:v>OSORNO</c:v>
                </c:pt>
                <c:pt idx="1">
                  <c:v>LLANQUIHUE</c:v>
                </c:pt>
                <c:pt idx="2">
                  <c:v>CHILOE</c:v>
                </c:pt>
                <c:pt idx="3">
                  <c:v>FOMENTO</c:v>
                </c:pt>
                <c:pt idx="4">
                  <c:v>PALENA</c:v>
                </c:pt>
                <c:pt idx="5">
                  <c:v>BOMBEROS</c:v>
                </c:pt>
                <c:pt idx="6">
                  <c:v>REGIONAL</c:v>
                </c:pt>
              </c:strCache>
            </c:strRef>
          </c:cat>
          <c:val>
            <c:numRef>
              <c:f>PROVINCIA!$E$5:$E$11</c:f>
              <c:numCache>
                <c:formatCode>#,##0</c:formatCode>
                <c:ptCount val="7"/>
                <c:pt idx="0">
                  <c:v>1250517968</c:v>
                </c:pt>
                <c:pt idx="1">
                  <c:v>1312454588</c:v>
                </c:pt>
                <c:pt idx="2">
                  <c:v>1305250097</c:v>
                </c:pt>
                <c:pt idx="3">
                  <c:v>45024120</c:v>
                </c:pt>
                <c:pt idx="4">
                  <c:v>1670686963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D1-4F93-90AC-4AF06FA1770F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PROVINCIA!$A$5:$A$11</c:f>
              <c:strCache>
                <c:ptCount val="7"/>
                <c:pt idx="0">
                  <c:v>OSORNO</c:v>
                </c:pt>
                <c:pt idx="1">
                  <c:v>LLANQUIHUE</c:v>
                </c:pt>
                <c:pt idx="2">
                  <c:v>CHILOE</c:v>
                </c:pt>
                <c:pt idx="3">
                  <c:v>FOMENTO</c:v>
                </c:pt>
                <c:pt idx="4">
                  <c:v>PALENA</c:v>
                </c:pt>
                <c:pt idx="5">
                  <c:v>BOMBEROS</c:v>
                </c:pt>
                <c:pt idx="6">
                  <c:v>REGIONAL</c:v>
                </c:pt>
              </c:strCache>
            </c:strRef>
          </c:cat>
          <c:val>
            <c:numRef>
              <c:f>PROVINCIA!$G$5:$G$11</c:f>
              <c:numCache>
                <c:formatCode>#,##0</c:formatCode>
                <c:ptCount val="7"/>
                <c:pt idx="0">
                  <c:v>24948295823.398922</c:v>
                </c:pt>
                <c:pt idx="1">
                  <c:v>25862433379.114529</c:v>
                </c:pt>
                <c:pt idx="2">
                  <c:v>25528581586.398918</c:v>
                </c:pt>
                <c:pt idx="3">
                  <c:v>13298375507.333332</c:v>
                </c:pt>
                <c:pt idx="4">
                  <c:v>14924852489.398918</c:v>
                </c:pt>
                <c:pt idx="5">
                  <c:v>1722231000</c:v>
                </c:pt>
                <c:pt idx="6">
                  <c:v>3938325000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2D1-4F93-90AC-4AF06FA17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shape val="box"/>
        <c:axId val="124546432"/>
        <c:axId val="124548224"/>
        <c:axId val="0"/>
      </c:bar3DChart>
      <c:catAx>
        <c:axId val="12454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L"/>
          </a:p>
        </c:txPr>
        <c:crossAx val="124548224"/>
        <c:crosses val="autoZero"/>
        <c:auto val="1"/>
        <c:lblAlgn val="ctr"/>
        <c:lblOffset val="100"/>
        <c:noMultiLvlLbl val="0"/>
      </c:catAx>
      <c:valAx>
        <c:axId val="1245482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L"/>
          </a:p>
        </c:txPr>
        <c:crossAx val="124546432"/>
        <c:crosses val="autoZero"/>
        <c:crossBetween val="between"/>
        <c:dispUnits>
          <c:builtInUnit val="millions"/>
          <c:dispUnitsLbl/>
        </c:dispUnits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Compromiso </a:t>
            </a:r>
          </a:p>
          <a:p>
            <a:pPr>
              <a:defRPr/>
            </a:pPr>
            <a:r>
              <a:rPr lang="es-CL"/>
              <a:t>Versus</a:t>
            </a:r>
            <a:r>
              <a:rPr lang="es-CL" baseline="0"/>
              <a:t> </a:t>
            </a:r>
          </a:p>
          <a:p>
            <a:pPr>
              <a:defRPr/>
            </a:pPr>
            <a:r>
              <a:rPr lang="es-CL" baseline="0"/>
              <a:t>Acumulado al Mes de Febrero</a:t>
            </a:r>
          </a:p>
          <a:p>
            <a:pPr>
              <a:defRPr/>
            </a:pPr>
            <a:endParaRPr lang="es-CL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00000"/>
            </a:solidFill>
          </c:spPr>
          <c:invertIfNegative val="0"/>
          <c:cat>
            <c:strRef>
              <c:f>PROVISION!$A$5:$A$15</c:f>
              <c:strCache>
                <c:ptCount val="11"/>
                <c:pt idx="0">
                  <c:v>LIBRE</c:v>
                </c:pt>
                <c:pt idx="1">
                  <c:v>ENERGIZACION</c:v>
                </c:pt>
                <c:pt idx="2">
                  <c:v>FIE</c:v>
                </c:pt>
                <c:pt idx="3">
                  <c:v>SS</c:v>
                </c:pt>
                <c:pt idx="4">
                  <c:v>FIC</c:v>
                </c:pt>
                <c:pt idx="5">
                  <c:v>RSD</c:v>
                </c:pt>
                <c:pt idx="6">
                  <c:v>PIR</c:v>
                </c:pt>
                <c:pt idx="7">
                  <c:v>PVP</c:v>
                </c:pt>
                <c:pt idx="8">
                  <c:v>PV</c:v>
                </c:pt>
                <c:pt idx="9">
                  <c:v>FAR</c:v>
                </c:pt>
                <c:pt idx="10">
                  <c:v>FRIL</c:v>
                </c:pt>
              </c:strCache>
            </c:strRef>
          </c:cat>
          <c:val>
            <c:numRef>
              <c:f>PROVISION!$E$5:$E$15</c:f>
              <c:numCache>
                <c:formatCode>#,##0</c:formatCode>
                <c:ptCount val="11"/>
                <c:pt idx="0">
                  <c:v>136908130</c:v>
                </c:pt>
                <c:pt idx="1">
                  <c:v>12993816</c:v>
                </c:pt>
                <c:pt idx="2">
                  <c:v>1141688758</c:v>
                </c:pt>
                <c:pt idx="3">
                  <c:v>92604712</c:v>
                </c:pt>
                <c:pt idx="4">
                  <c:v>0</c:v>
                </c:pt>
                <c:pt idx="5">
                  <c:v>0</c:v>
                </c:pt>
                <c:pt idx="6">
                  <c:v>82343181</c:v>
                </c:pt>
                <c:pt idx="7">
                  <c:v>0</c:v>
                </c:pt>
                <c:pt idx="8">
                  <c:v>1551887098</c:v>
                </c:pt>
                <c:pt idx="9">
                  <c:v>1500799113</c:v>
                </c:pt>
                <c:pt idx="10">
                  <c:v>1064708928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A3-4292-AC7F-4C00B784337C}"/>
            </c:ext>
          </c:extLst>
        </c:ser>
        <c:ser>
          <c:idx val="1"/>
          <c:order val="1"/>
          <c:spPr>
            <a:solidFill>
              <a:prstClr val="white">
                <a:lumMod val="85000"/>
              </a:prst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PROVISION!$A$5:$A$15</c:f>
              <c:strCache>
                <c:ptCount val="11"/>
                <c:pt idx="0">
                  <c:v>LIBRE</c:v>
                </c:pt>
                <c:pt idx="1">
                  <c:v>ENERGIZACION</c:v>
                </c:pt>
                <c:pt idx="2">
                  <c:v>FIE</c:v>
                </c:pt>
                <c:pt idx="3">
                  <c:v>SS</c:v>
                </c:pt>
                <c:pt idx="4">
                  <c:v>FIC</c:v>
                </c:pt>
                <c:pt idx="5">
                  <c:v>RSD</c:v>
                </c:pt>
                <c:pt idx="6">
                  <c:v>PIR</c:v>
                </c:pt>
                <c:pt idx="7">
                  <c:v>PVP</c:v>
                </c:pt>
                <c:pt idx="8">
                  <c:v>PV</c:v>
                </c:pt>
                <c:pt idx="9">
                  <c:v>FAR</c:v>
                </c:pt>
                <c:pt idx="10">
                  <c:v>FRIL</c:v>
                </c:pt>
              </c:strCache>
            </c:strRef>
          </c:cat>
          <c:val>
            <c:numRef>
              <c:f>PROVISION!$G$5:$G$15</c:f>
              <c:numCache>
                <c:formatCode>#,##0</c:formatCode>
                <c:ptCount val="11"/>
                <c:pt idx="0">
                  <c:v>41618686882.644646</c:v>
                </c:pt>
                <c:pt idx="1">
                  <c:v>9669217704</c:v>
                </c:pt>
                <c:pt idx="2">
                  <c:v>5855721265</c:v>
                </c:pt>
                <c:pt idx="3">
                  <c:v>2792648556</c:v>
                </c:pt>
                <c:pt idx="4">
                  <c:v>1990433000</c:v>
                </c:pt>
                <c:pt idx="5">
                  <c:v>5948538157</c:v>
                </c:pt>
                <c:pt idx="6">
                  <c:v>1540189118</c:v>
                </c:pt>
                <c:pt idx="7">
                  <c:v>341281850</c:v>
                </c:pt>
                <c:pt idx="8">
                  <c:v>17255677510</c:v>
                </c:pt>
                <c:pt idx="9">
                  <c:v>17896020743</c:v>
                </c:pt>
                <c:pt idx="10">
                  <c:v>5314680000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A3-4292-AC7F-4C00B7843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shape val="box"/>
        <c:axId val="124956032"/>
        <c:axId val="124961920"/>
        <c:axId val="0"/>
      </c:bar3DChart>
      <c:catAx>
        <c:axId val="12495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961920"/>
        <c:crosses val="autoZero"/>
        <c:auto val="1"/>
        <c:lblAlgn val="ctr"/>
        <c:lblOffset val="100"/>
        <c:noMultiLvlLbl val="0"/>
      </c:catAx>
      <c:valAx>
        <c:axId val="1249619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4956032"/>
        <c:crosses val="autoZero"/>
        <c:crossBetween val="between"/>
        <c:dispUnits>
          <c:builtInUnit val="millions"/>
          <c:dispUnitsLbl/>
        </c:dispUnits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Marco Decretado</a:t>
            </a:r>
            <a:r>
              <a:rPr lang="es-CL" baseline="0"/>
              <a:t> </a:t>
            </a:r>
          </a:p>
          <a:p>
            <a:pPr>
              <a:defRPr/>
            </a:pPr>
            <a:r>
              <a:rPr lang="es-CL" baseline="0"/>
              <a:t>Versus </a:t>
            </a:r>
          </a:p>
          <a:p>
            <a:pPr>
              <a:defRPr/>
            </a:pPr>
            <a:r>
              <a:rPr lang="es-CL" baseline="0"/>
              <a:t>Acumulado  al Mes de Febrero</a:t>
            </a:r>
            <a:endParaRPr lang="es-CL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00000"/>
            </a:solidFill>
          </c:spPr>
          <c:invertIfNegative val="0"/>
          <c:cat>
            <c:strRef>
              <c:f>PROVISION!$A$5:$A$15</c:f>
              <c:strCache>
                <c:ptCount val="11"/>
                <c:pt idx="0">
                  <c:v>LIBRE</c:v>
                </c:pt>
                <c:pt idx="1">
                  <c:v>ENERGIZACION</c:v>
                </c:pt>
                <c:pt idx="2">
                  <c:v>FIE</c:v>
                </c:pt>
                <c:pt idx="3">
                  <c:v>SS</c:v>
                </c:pt>
                <c:pt idx="4">
                  <c:v>FIC</c:v>
                </c:pt>
                <c:pt idx="5">
                  <c:v>RSD</c:v>
                </c:pt>
                <c:pt idx="6">
                  <c:v>PIR</c:v>
                </c:pt>
                <c:pt idx="7">
                  <c:v>PVP</c:v>
                </c:pt>
                <c:pt idx="8">
                  <c:v>PV</c:v>
                </c:pt>
                <c:pt idx="9">
                  <c:v>FAR</c:v>
                </c:pt>
                <c:pt idx="10">
                  <c:v>FRIL</c:v>
                </c:pt>
              </c:strCache>
            </c:strRef>
          </c:cat>
          <c:val>
            <c:numRef>
              <c:f>PROVISION!$E$5:$E$15</c:f>
              <c:numCache>
                <c:formatCode>#,##0</c:formatCode>
                <c:ptCount val="11"/>
                <c:pt idx="0">
                  <c:v>136908130</c:v>
                </c:pt>
                <c:pt idx="1">
                  <c:v>12993816</c:v>
                </c:pt>
                <c:pt idx="2">
                  <c:v>1141688758</c:v>
                </c:pt>
                <c:pt idx="3">
                  <c:v>92604712</c:v>
                </c:pt>
                <c:pt idx="4">
                  <c:v>0</c:v>
                </c:pt>
                <c:pt idx="5">
                  <c:v>0</c:v>
                </c:pt>
                <c:pt idx="6">
                  <c:v>82343181</c:v>
                </c:pt>
                <c:pt idx="7">
                  <c:v>0</c:v>
                </c:pt>
                <c:pt idx="8">
                  <c:v>1551887098</c:v>
                </c:pt>
                <c:pt idx="9">
                  <c:v>1500799113</c:v>
                </c:pt>
                <c:pt idx="10">
                  <c:v>1064708928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C2-4CF6-B1B5-9D590496118B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9.4062316284538507E-3"/>
                  <c:y val="1.0443864229765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C2-4CF6-B1B5-9D590496118B}"/>
                </c:ext>
              </c:extLst>
            </c:dLbl>
            <c:dLbl>
              <c:idx val="2"/>
              <c:layout>
                <c:manualLayout>
                  <c:x val="9.4062316284538507E-3"/>
                  <c:y val="3.48128807658836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C2-4CF6-B1B5-9D590496118B}"/>
                </c:ext>
              </c:extLst>
            </c:dLbl>
            <c:dLbl>
              <c:idx val="3"/>
              <c:layout>
                <c:manualLayout>
                  <c:x val="1.41093474426807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C2-4CF6-B1B5-9D590496118B}"/>
                </c:ext>
              </c:extLst>
            </c:dLbl>
            <c:dLbl>
              <c:idx val="9"/>
              <c:layout>
                <c:manualLayout>
                  <c:x val="9.4062316284538507E-3"/>
                  <c:y val="3.48128807658836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C2-4CF6-B1B5-9D59049611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PROVISION!$A$5:$A$15</c:f>
              <c:strCache>
                <c:ptCount val="11"/>
                <c:pt idx="0">
                  <c:v>LIBRE</c:v>
                </c:pt>
                <c:pt idx="1">
                  <c:v>ENERGIZACION</c:v>
                </c:pt>
                <c:pt idx="2">
                  <c:v>FIE</c:v>
                </c:pt>
                <c:pt idx="3">
                  <c:v>SS</c:v>
                </c:pt>
                <c:pt idx="4">
                  <c:v>FIC</c:v>
                </c:pt>
                <c:pt idx="5">
                  <c:v>RSD</c:v>
                </c:pt>
                <c:pt idx="6">
                  <c:v>PIR</c:v>
                </c:pt>
                <c:pt idx="7">
                  <c:v>PVP</c:v>
                </c:pt>
                <c:pt idx="8">
                  <c:v>PV</c:v>
                </c:pt>
                <c:pt idx="9">
                  <c:v>FAR</c:v>
                </c:pt>
                <c:pt idx="10">
                  <c:v>FRIL</c:v>
                </c:pt>
              </c:strCache>
            </c:strRef>
          </c:cat>
          <c:val>
            <c:numRef>
              <c:f>PROVISION!$I$5:$I$15</c:f>
              <c:numCache>
                <c:formatCode>#,##0</c:formatCode>
                <c:ptCount val="11"/>
                <c:pt idx="0">
                  <c:v>33298916000</c:v>
                </c:pt>
                <c:pt idx="1">
                  <c:v>5094652000</c:v>
                </c:pt>
                <c:pt idx="2">
                  <c:v>2565000000</c:v>
                </c:pt>
                <c:pt idx="3">
                  <c:v>1109619000</c:v>
                </c:pt>
                <c:pt idx="4">
                  <c:v>1990433000</c:v>
                </c:pt>
                <c:pt idx="5">
                  <c:v>236893000</c:v>
                </c:pt>
                <c:pt idx="6">
                  <c:v>748049000</c:v>
                </c:pt>
                <c:pt idx="7">
                  <c:v>0</c:v>
                </c:pt>
                <c:pt idx="8">
                  <c:v>11394278000</c:v>
                </c:pt>
                <c:pt idx="9">
                  <c:v>18928756000</c:v>
                </c:pt>
                <c:pt idx="10">
                  <c:v>5314680000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5C2-4CF6-B1B5-9D5904961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shape val="box"/>
        <c:axId val="124753024"/>
        <c:axId val="124754560"/>
        <c:axId val="0"/>
      </c:bar3DChart>
      <c:catAx>
        <c:axId val="12475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754560"/>
        <c:crosses val="autoZero"/>
        <c:auto val="1"/>
        <c:lblAlgn val="ctr"/>
        <c:lblOffset val="100"/>
        <c:noMultiLvlLbl val="0"/>
      </c:catAx>
      <c:valAx>
        <c:axId val="1247545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4753024"/>
        <c:crosses val="autoZero"/>
        <c:crossBetween val="between"/>
        <c:dispUnits>
          <c:builtInUnit val="millions"/>
          <c:dispUnitsLbl/>
        </c:dispUnits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15</xdr:row>
      <xdr:rowOff>76199</xdr:rowOff>
    </xdr:from>
    <xdr:to>
      <xdr:col>17</xdr:col>
      <xdr:colOff>695325</xdr:colOff>
      <xdr:row>35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57152</xdr:colOff>
      <xdr:row>1</xdr:row>
      <xdr:rowOff>104776</xdr:rowOff>
    </xdr:from>
    <xdr:to>
      <xdr:col>5</xdr:col>
      <xdr:colOff>666751</xdr:colOff>
      <xdr:row>26</xdr:row>
      <xdr:rowOff>142876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66674</xdr:rowOff>
    </xdr:from>
    <xdr:to>
      <xdr:col>8</xdr:col>
      <xdr:colOff>1114425</xdr:colOff>
      <xdr:row>43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15</xdr:row>
      <xdr:rowOff>95250</xdr:rowOff>
    </xdr:from>
    <xdr:to>
      <xdr:col>8</xdr:col>
      <xdr:colOff>733425</xdr:colOff>
      <xdr:row>37</xdr:row>
      <xdr:rowOff>57151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142874</xdr:rowOff>
    </xdr:from>
    <xdr:to>
      <xdr:col>6</xdr:col>
      <xdr:colOff>561975</xdr:colOff>
      <xdr:row>43</xdr:row>
      <xdr:rowOff>161924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561976</xdr:colOff>
      <xdr:row>16</xdr:row>
      <xdr:rowOff>152399</xdr:rowOff>
    </xdr:from>
    <xdr:to>
      <xdr:col>12</xdr:col>
      <xdr:colOff>771526</xdr:colOff>
      <xdr:row>44</xdr:row>
      <xdr:rowOff>9525</xdr:rowOff>
    </xdr:to>
    <xdr:graphicFrame macro="">
      <xdr:nvGraphicFramePr>
        <xdr:cNvPr id="3" name="2 Gráfico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uario/Documents/GroupWise/chileindica%20febrero%202018.xls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" refreshedDate="43167.61040046296" createdVersion="4" refreshedVersion="4" minRefreshableVersion="3" recordCount="701">
  <cacheSource type="worksheet">
    <worksheetSource ref="A1:BQ1048576" sheet="Report" r:id="rId2"/>
  </cacheSource>
  <cacheFields count="69">
    <cacheField name="Código" numFmtId="0">
      <sharedItems containsBlank="1" count="554">
        <s v="30034666"/>
        <s v="30042613"/>
        <s v="30062818"/>
        <s v="30067012"/>
        <s v="30071843"/>
        <s v="30073164"/>
        <s v="30085972"/>
        <s v="30086050"/>
        <s v="30103252"/>
        <s v="30103446"/>
        <s v="30108787"/>
        <s v="30115252"/>
        <s v="30115878"/>
        <s v="30129384"/>
        <s v="30130451"/>
        <s v="30133125"/>
        <s v="30135967"/>
        <s v="30136720"/>
        <s v="30154323"/>
        <s v="30199074"/>
        <s v="30199272"/>
        <s v="30204522"/>
        <s v="30212372"/>
        <s v="30219228"/>
        <s v="30279673"/>
        <s v="30291172"/>
        <s v="30310674"/>
        <s v="30343540"/>
        <s v="30365273"/>
        <s v="30465244"/>
        <s v="30339483"/>
        <s v="30125834"/>
        <s v="30322174"/>
        <s v="30133915"/>
        <s v="20132784"/>
        <s v="30134906"/>
        <s v="30074834"/>
        <s v="30137060"/>
        <s v="30136317"/>
        <s v="30341233"/>
        <s v="30106468"/>
        <s v="20190549"/>
        <s v="30085373"/>
        <s v="30134380"/>
        <s v="30388872"/>
        <s v="30356933"/>
        <s v="30063734"/>
        <s v="30128140"/>
        <s v="30115295"/>
        <s v="30342673"/>
        <s v="30092606"/>
        <s v="30465245"/>
        <s v="30103434"/>
        <s v="30121787"/>
        <s v="30482062"/>
        <s v="30470845"/>
        <s v="30482340"/>
        <s v="30484973"/>
        <s v="30485092"/>
        <s v="30473784"/>
        <s v="30483059"/>
        <s v="30483065"/>
        <s v="30488060"/>
        <s v="30488083"/>
        <s v="30471283"/>
        <s v="30482061"/>
        <s v="30482335"/>
        <s v="30483771"/>
        <s v="30482689"/>
        <s v="30482692"/>
        <s v="30345822"/>
        <s v="30362425"/>
        <s v="30379451"/>
        <s v="30379473"/>
        <s v="30436177"/>
        <s v="30439687"/>
        <s v="30483429"/>
        <s v="30482581"/>
        <s v="30482586"/>
        <s v="30488540"/>
        <s v="30488541"/>
        <s v="30488543"/>
        <s v="30482629"/>
        <s v="30483230"/>
        <s v="30483347"/>
        <s v="30457931"/>
        <s v="30460674"/>
        <s v="30482998"/>
        <s v="30482624"/>
        <s v="30427174"/>
        <s v="30482470"/>
        <s v="30482049"/>
        <s v="30482877"/>
        <s v="30483007"/>
        <s v="30484463"/>
        <s v="30488512"/>
        <s v="30313376"/>
        <s v="30372973"/>
        <s v="30487091"/>
        <s v="30487092"/>
        <s v="30488320"/>
        <s v="30488445"/>
        <s v="40000182"/>
        <s v="40001265"/>
        <s v="30483075"/>
        <s v="30483085"/>
        <s v="30483088"/>
        <s v="30432527"/>
        <s v="30482519"/>
        <s v="30395673"/>
        <s v="30464988"/>
        <s v="30458561"/>
        <s v="30482960"/>
        <s v="30279923"/>
        <s v="30482899"/>
        <s v="30482921"/>
        <s v="30482456"/>
        <s v="30458477"/>
        <s v="30482458"/>
        <s v="30434422"/>
        <s v="30470983"/>
        <s v="30482874"/>
        <s v="30482980"/>
        <s v="30355425"/>
        <s v="30458526"/>
        <s v="30482794"/>
        <s v="30483456"/>
        <s v="30483458"/>
        <s v="30482583"/>
        <s v="30342727"/>
        <s v="20144598-3"/>
        <s v="30487889"/>
        <s v="30487957"/>
        <s v="30488067"/>
        <s v="30488462"/>
        <s v="30488468"/>
        <s v="30488523"/>
        <s v="30488220"/>
        <s v="30488318"/>
        <s v="30488439"/>
        <s v="40000090"/>
        <s v="30488460"/>
        <s v="30488467"/>
        <s v="30488876"/>
        <s v="30488910"/>
        <s v="30488074"/>
        <s v="30488311"/>
        <s v="30488069"/>
        <s v="30488110"/>
        <s v="30488542"/>
        <s v="30488659"/>
        <s v="30488660"/>
        <s v="30488918"/>
        <s v="30488929"/>
        <s v="30488515"/>
        <s v="30486913"/>
        <s v="30486916"/>
        <s v="30488417"/>
        <s v="30488420"/>
        <s v="30486466"/>
        <s v="30488940"/>
        <s v="30487364"/>
        <s v="30487536"/>
        <s v="30487282"/>
        <s v="30487284"/>
        <s v="30487287"/>
        <s v="30488936"/>
        <s v="40000444"/>
        <s v="30487371"/>
        <s v="30487372"/>
        <s v="40000188"/>
        <s v="30488314"/>
        <s v="30136269"/>
        <s v="30136293"/>
        <s v="30136320"/>
        <s v="30135830"/>
        <s v="30342025"/>
        <s v="30363825"/>
        <s v="30342073"/>
        <s v="30342022"/>
        <s v="30341732"/>
        <s v="30337226"/>
        <s v="30345125"/>
        <s v="30349427"/>
        <s v="30343724"/>
        <s v="30398233"/>
        <s v="30398531"/>
        <s v="30440729"/>
        <s v="30434988"/>
        <s v="30405874"/>
        <s v="30487508"/>
        <s v="30071449"/>
        <s v="30483068"/>
        <s v="30046830"/>
        <s v="30072372"/>
        <s v="30073367"/>
        <s v="30136060"/>
        <s v="30185572"/>
        <s v="30342773"/>
        <s v="30428525"/>
        <s v="30440174"/>
        <s v="40000194"/>
        <s v="30277425"/>
        <s v="30064230"/>
        <s v="2401003474"/>
        <s v="2401003553"/>
        <s v="2401003462"/>
        <s v="2401001246"/>
        <s v="2401003488"/>
        <s v="2401001270"/>
        <s v="2401001257"/>
        <s v="2401001334"/>
        <s v="2401003460"/>
        <s v="2401003466"/>
        <s v="2401003468"/>
        <s v="2401003485"/>
        <s v="2401001253"/>
        <s v="2401001282"/>
        <s v="24011003001"/>
        <s v="2401003532"/>
        <s v="2401001263"/>
        <s v="2401003508"/>
        <s v="2401001267"/>
        <s v="24011001004"/>
        <s v="2401003569"/>
        <s v="2401003570"/>
        <s v="2401003473"/>
        <s v="2401003441"/>
        <s v="2401003416"/>
        <s v="2401003439"/>
        <s v="2401003459"/>
        <s v="2401003404"/>
        <s v="2401003443"/>
        <s v="2401003467"/>
        <s v="2401001339"/>
        <s v="2401003484"/>
        <s v="2401001288"/>
        <s v="2401003472"/>
        <s v="2401003449"/>
        <s v="2401003518"/>
        <s v="2401003527"/>
        <s v="2401003479"/>
        <s v="2401003560"/>
        <s v="2401003545"/>
        <s v="2401001269"/>
        <s v="2401003504"/>
        <s v="2401003419"/>
        <s v="2401003452"/>
        <s v="2401001324"/>
        <s v="2401003410"/>
        <s v="2401001306"/>
        <s v="24011001003"/>
        <s v="2401001292"/>
        <s v="2401003418"/>
        <s v="2401001274"/>
        <s v="2401003502"/>
        <s v="2401003428"/>
        <s v="2401001275"/>
        <s v="2401001285"/>
        <s v="2401001252"/>
        <s v="2401001328"/>
        <s v="2401003432"/>
        <s v="2401003492"/>
        <s v="2401003464"/>
        <s v="2401003503"/>
        <s v="2401003517"/>
        <s v="2401003433"/>
        <s v="2401003497"/>
        <s v="2401003465"/>
        <s v="2401003406"/>
        <s v="2401003445"/>
        <s v="2401003506"/>
        <s v="2401003461"/>
        <s v="2401003528"/>
        <s v="2401003516"/>
        <s v="2401001271"/>
        <s v="2401001254"/>
        <s v="24011001006"/>
        <s v="2401001273"/>
        <s v="2401001277"/>
        <s v="2401001293"/>
        <s v="2401001284"/>
        <s v="2401001248"/>
        <s v="2401001335"/>
        <s v="2401001261"/>
        <s v="2401001287"/>
        <s v="2401001312"/>
        <s v="2401003417"/>
        <s v="2401003493"/>
        <s v="24011002001"/>
        <s v="2401003541"/>
        <s v="2401001296"/>
        <s v="2401003423"/>
        <s v="2401003422"/>
        <s v="2401003486"/>
        <s v="2401003544"/>
        <s v="2401001289"/>
        <s v="2401003407"/>
        <s v="2401003529"/>
        <s v="2401003420"/>
        <s v="2401003491"/>
        <s v="2401003539"/>
        <s v="2401003414"/>
        <s v="2401003409"/>
        <s v="2401003477"/>
        <s v="2401003470"/>
        <s v="2401001250"/>
        <s v="2401001262"/>
        <s v="2401003530"/>
        <s v="2401003540"/>
        <s v="2401003509"/>
        <s v="2401003500"/>
        <s v="2401003481"/>
        <s v="2401001322"/>
        <s v="2401003434"/>
        <s v="2401003520"/>
        <s v="2401003548"/>
        <s v="2401003408"/>
        <s v="2401001336"/>
        <s v="2401001279"/>
        <s v="2401003534"/>
        <s v="2401003436"/>
        <s v="2401001307"/>
        <s v="2401003415"/>
        <s v="2401003429"/>
        <s v="2401001259"/>
        <s v="2401003547"/>
        <s v="2401003482"/>
        <s v="2401001317"/>
        <s v="2401003554"/>
        <s v="2401001331"/>
        <s v="2401003563"/>
        <s v="2401003457"/>
        <s v="2401003490"/>
        <s v="2401001299"/>
        <s v="2401003421"/>
        <s v="2401003411"/>
        <s v="2401003501"/>
        <s v="2401003562"/>
        <s v="2401003510"/>
        <s v="2401003494"/>
        <s v="2401003426"/>
        <s v="2401003498"/>
        <s v="2401001297"/>
        <s v="2401003543"/>
        <s v="2401003499"/>
        <s v="2401003531"/>
        <s v="2401003535"/>
        <s v="2401001258"/>
        <s v="2401003438"/>
        <s v="2401003551"/>
        <s v="2401003565"/>
        <s v="2401003557"/>
        <s v="2401003478"/>
        <s v="2401003453"/>
        <s v="2401003451"/>
        <s v="2401003519"/>
        <s v="2401003454"/>
        <s v="2401003448"/>
        <s v="2401003505"/>
        <s v="2401003558"/>
        <s v="2401003523"/>
        <s v="2401003446"/>
        <s v="2401003512"/>
        <s v="2401003455"/>
        <s v="2401003444"/>
        <s v="2401003559"/>
        <s v="2401003536"/>
        <s v="2401003471"/>
        <s v="2401003476"/>
        <s v="2401003483"/>
        <s v="2401003475"/>
        <s v="2401003550"/>
        <s v="2401003514"/>
        <s v="24011003002"/>
        <s v="2401001266"/>
        <s v="2401001329"/>
        <s v="2401003533"/>
        <s v="2401003463"/>
        <s v="2401003542"/>
        <s v="2401003568"/>
        <s v="2401003437"/>
        <s v="2401003425"/>
        <s v="2401003402"/>
        <s v="2401003450"/>
        <s v="2401003431"/>
        <s v="2401003564"/>
        <s v="2401003456"/>
        <s v="2401003511"/>
        <s v="2401003555"/>
        <s v="2401003556"/>
        <s v="2401001318"/>
        <s v="2401003552"/>
        <s v="2401003561"/>
        <s v="2401003513"/>
        <s v="2401001255"/>
        <s v="2401001301"/>
        <s v="2401001283"/>
        <s v="2401001316"/>
        <s v="2401001337"/>
        <s v="2401003567"/>
        <s v="2401003403"/>
        <s v="2401003495"/>
        <s v="2401003496"/>
        <s v="2401001280"/>
        <s v="2401003566"/>
        <s v="2401001321"/>
        <s v="2401003469"/>
        <s v="2401003507"/>
        <s v="2401001290"/>
        <s v="2401001286"/>
        <s v="2401001300"/>
        <s v="2401003522"/>
        <s v="2401001291"/>
        <s v="2401001319"/>
        <s v="2401003489"/>
        <s v="2401001308"/>
        <s v="2401001325"/>
        <s v="2401001303"/>
        <s v="2401003546"/>
        <s v="2401001313"/>
        <s v="2401003424"/>
        <s v="2401001251"/>
        <s v="2401001333"/>
        <s v="2401001247"/>
        <s v="2401003538"/>
        <s v="2401003413"/>
        <s v="2401003412"/>
        <s v="2401003525"/>
        <s v="2401001327"/>
        <s v="2401001323"/>
        <s v="2401001295"/>
        <s v="2401003458"/>
        <s v="2401001272"/>
        <s v="2401001314"/>
        <s v="2401001304"/>
        <s v="2401001305"/>
        <s v="2401001332"/>
        <s v="2401003549"/>
        <s v="2401003442"/>
        <s v="2401003430"/>
        <s v="2401001320"/>
        <s v="2401001298"/>
        <s v="2401003405"/>
        <s v="2401001315"/>
        <s v="2401001310"/>
        <s v="2401001265"/>
        <s v="2401001256"/>
        <s v="2401003440"/>
        <s v="2401003427"/>
        <s v="2401001294"/>
        <s v="2401003447"/>
        <s v="2401003537"/>
        <s v="2401001309"/>
        <s v="2401001311"/>
        <s v="2401003515"/>
        <s v="2401001276"/>
        <s v="24011001005"/>
        <s v="2401001330"/>
        <s v="2401003487"/>
        <s v="2401003435"/>
        <s v="2401003521"/>
        <s v="2401001278"/>
        <s v="2401001326"/>
        <s v="2401001302"/>
        <s v="24011001002"/>
        <s v="24011003003"/>
        <s v="2401003524"/>
        <s v="2401001268"/>
        <s v="24011001001"/>
        <s v="2401003526"/>
        <s v="2401001338"/>
        <s v="2401001260"/>
        <s v="2401001249"/>
        <s v="2401003480"/>
        <s v="2401001264"/>
        <s v="2401001281"/>
        <s v="24031002018"/>
        <s v="24031001007"/>
        <s v="24031002019"/>
        <s v="24031003013"/>
        <s v="24031002013"/>
        <s v="24031002023"/>
        <s v="24031003005"/>
        <s v="24031002024"/>
        <s v="24031002011"/>
        <s v="24031003016"/>
        <s v="24031003024"/>
        <s v="24031003008"/>
        <s v="24031003001"/>
        <s v="24031001004"/>
        <s v="24031003015"/>
        <s v="24031003002"/>
        <s v="24031002022"/>
        <s v="24031002001"/>
        <s v="24031001011"/>
        <s v="24031003022"/>
        <s v="24031003003"/>
        <s v="24031003025"/>
        <s v="24031002003"/>
        <s v="24031002010"/>
        <s v="24031003023"/>
        <s v="24031002004"/>
        <s v="24031003019"/>
        <s v="24031002006"/>
        <s v="24031001002"/>
        <s v="24031002028"/>
        <s v="24031002017"/>
        <s v="24031002026"/>
        <s v="24031003004"/>
        <s v="24031002027"/>
        <s v="24031002020"/>
        <s v="24031002007"/>
        <s v="24031002015"/>
        <s v="24031002029"/>
        <s v="24031003007"/>
        <s v="24031003020"/>
        <s v="24031003014"/>
        <s v="24031003006"/>
        <s v="24031003011"/>
        <s v="24031002005"/>
        <s v="24031002021"/>
        <s v="24031003021"/>
        <s v="24031001010"/>
        <s v="24031001003"/>
        <s v="24031001008"/>
        <s v="24031002016"/>
        <s v="24031002009"/>
        <s v="24031002012"/>
        <s v="24031002008"/>
        <s v="24031001001"/>
        <s v="24031003017"/>
        <s v="24031003012"/>
        <s v="24031003018"/>
        <s v="24031003009"/>
        <s v="24031001009"/>
        <s v="24031001005"/>
        <s v="24031003010"/>
        <s v="24031002002"/>
        <s v="24031002014"/>
        <s v="24031002030"/>
        <s v="24031001006"/>
        <s v="24031002025"/>
        <s v="30488407"/>
        <s v="30488518"/>
        <s v="30129273"/>
        <s v="40000089"/>
        <s v="30488215"/>
        <s v="40000639"/>
        <s v="30488718"/>
        <s v="30483043"/>
        <s v="30488064"/>
        <s v="30487880"/>
        <m/>
      </sharedItems>
    </cacheField>
    <cacheField name="Tipo de Código" numFmtId="0">
      <sharedItems containsBlank="1" count="3">
        <s v="BIP"/>
        <s v="OTRO"/>
        <m/>
      </sharedItems>
    </cacheField>
    <cacheField name="Nombre de la Iniciativa" numFmtId="0">
      <sharedItems containsBlank="1" count="554">
        <s v="REPOSICION POSTA DEL SECTOR RURAL DE CHAICAS"/>
        <s v="NORMALIZACION CONSULTORIO RURAL PUQUELDON"/>
        <s v="AMPLIACION CESFAM OVEJERIA, OSORNO."/>
        <s v="REPOSICION PARCIAL LICEO LAS AMERICAS DE ENTRE LAGOS"/>
        <s v="CONSTRUCCION EDIFICIO CONSISTORIAL FRUTILLAR"/>
        <s v="REPOSICION ESCUELA ESPECIAL SAN AGUSTIN, FRUTILLAR"/>
        <s v="REPOSICION ESCUELA RURAL DE LINAO COMUNA DE ANCUD"/>
        <s v="REPOSICION ESCUELA LA CAPILLA DE ISLA CAGUACH, COMUNA DE QUINCHAO"/>
        <s v="REPOSICION TEATRO MUNICIPAL DE CHONCHI"/>
        <s v="CONSTRUCCION ESTABLECIMIENTO EDUCACIONAL SEC. ALERCE I ETAPA P MONTT"/>
        <s v="REPOSICION P.T.A.S. Y REDES AP Y ALCANT, CAÑITAS, LOS MUERMOS"/>
        <s v="CONSTRUCCION SISTEMA AGUA POTABLE RURAL GUAPILACUY COMUNA DE ANCUD"/>
        <s v="CONSTRUCCION CENTRO CULTURAL DE ACHAO, COMUNA DE QUINCHAO."/>
        <s v="CONSTRUCCION CENTRO REFERENCIA Y DIAGNOSTICO MÉDICO, OSORNO"/>
        <s v="MEJORAMIENTO 03 CALLES LOCALIDAD DE PARGA, FRESIA"/>
        <s v="CONSTRUCCION ESTADIO MUNICIPAL DE QUEMCHI."/>
        <s v="Construcción Estación de Transferencia La Campana"/>
        <s v="RESTAURACIÓN FACHADAS ZONA TÍPICA PUERTO VARAS"/>
        <s v="CONSTRUCCION COMUNID. TERAPEUTICA DROGODEPENDIENTES, PROV LLANQUIHUE"/>
        <s v="REPOSICION ESTADIO VIEJOS CRACKS CHINQUIHUE, PUERTO MONTT"/>
        <s v="REPOSICION ESTADIO ANTONIO VARAS COMUNA PUERTO MONTT"/>
        <s v="REPOSICION CUARTEL SEXTA COMPAÑIA DE BOMBEROS, PUERTO VARAS"/>
        <s v="CONSTRUCCION SERVICIO APR SECTOR RURAL LA VEGA, FRESIA"/>
        <s v="REPOSICION CENTRO DE SALUD DE ATENCION PRIMARIA FRUTILLAR"/>
        <s v="MEJORAMIENTO Y CONSTRUCCION DE NICHOS CEMENTERIO LOS MUERMOS"/>
        <s v="REPOSICION  Y AMPLIACION BIBLIOTECA MUNICIPAL DE FRUTILLAR"/>
        <s v="CONSTRUCCION SERVICIO DE A.P.R. DE PINDACO-QUITRIPULLI, CHONCHI"/>
        <s v="REPOSICION INTERNADO MIXTO LICEO POLIVALENTE, COMUNA DE QUEILEN"/>
        <s v="CONSERVACION DIVERSOS CAMINOS RURALES (c33)"/>
        <s v="12.- CONSTRUCCIÓN RED A AGUA POTABLE RURAL SECTOR COLONIA SAN MARTIN"/>
        <s v="Habilitación suministro eléctrico Isla Queullín"/>
        <s v="MEJORAMIENTO INFRAESTRUCTURA HOSPITAL DE FRUTILLAR"/>
        <s v="TRANSFERENCIA SUBSIDIO OPERACION SISTEMA AUTOGENERACION ISLAS DESERTO"/>
        <s v="TRANSFERENCIA SUBSIDIO OPER. SIST. AUTOGENERACION ISLAS QUENU Y TABON"/>
        <s v="CONSTRUCCION INFRAESTRUCTURA SANITARIA ALCANTARILLADO PILMAIQUEN"/>
        <s v="REPOSICION PLAZA DE ARMAS, CIUDAD DE PURRANQUE"/>
        <s v="CONSTRUCCION ALCANTARILLADO, PLANTA TRATAMIENTO Y REPOSICION APR"/>
        <s v="TRANSFERENCIA PROGRAMA DE INVERSIONES PRODUCTIVAS EN FAMILIAS USUARIA"/>
        <s v="CAPACITACION ASESORIA TECNICA EN TURISMO RURAL PEQUEÑOS AGRICULTORES"/>
        <s v="TRANSFERENCIA OBRAS MENORES DE RIEGO Y SUMINISTRO DE AGUA AFC"/>
        <s v="REPOSICION ESCUELA RURAL LAGUNITAS COMUNA DE PUERTO MONTT"/>
        <s v="AMPLIACION Y REMODELACION CONSULTORIO ANTONIO VARAS"/>
        <s v="REPOSICION ESTADIO MUNICIPAL DE FRUTILLAR"/>
        <s v="REPOSICION POSTA DE SALUD RURAL LA PASADA, COMUNA DE MAULLIN"/>
        <s v="CONSTRUCCION SERVICIO AGUA POTABLE RURAL CHIN CHIN GRANDE PUERTO MONTT"/>
        <s v="Mejoramiento calle Barros Arana"/>
        <s v="NORMALIZACION CENTRO DE SALUD PUERTO VARAS"/>
        <s v="NORMALIZACION CENTRO SALUD FAMILIAR ALERCE, COMUNA DE PUERTO MONTT"/>
        <s v="REPOSICION Y AMPLIACION CUARTEL 1° COMPAÑIA DE BOMBEROS DE PALENA"/>
        <s v="CONSTRUCCION CAMINO RUTA W-807,SECTOR:PTE.NEGRO-PTE.AQUELLAS,CHAITEN"/>
        <s v="NORMALIZACION ESCUELA RURAL ANA NELLY OYARZUN"/>
        <s v="13.- CONSTRUCCIÓN RED A AGUA POTABLE RURAL SECTOR COPIHUE"/>
        <s v="REPOSICION EDIFICIO PUBLICO DE CHACAO"/>
        <s v="CONSTRUCCION REDES AGUA POTABLE Y ALCANTARILLADO DIV. SECT. CASTRO"/>
        <s v="REPOSICION SEDE MULTIFUNCIONAL SECTOR PUMILLAHUE"/>
        <s v="MEJORAMIENTO CALZADAS SECTOR BELLAVISTA"/>
        <s v="CONSTRUCCION ALUMBRADO PÚBLICO DIVERSOS SECTORES RURALES"/>
        <s v="MEJORAMIENTO ESPACIOS PÃšBLICOS EN DIVERSOS SECTORES"/>
        <s v="MEJORAMIENTO CALZADAS Y SOLUCIÃ“N DE AGUAS LLUVIAS DIVERSOS SECTORES"/>
        <s v="CONSTRUCCION FERIA COMERCIAL FEDERICO ERRAZURIZ"/>
        <s v="CONSTRUCCION SALA ACONDICIONAMIENTO ESTADIO MUNICIPAL CALBUCO"/>
        <s v="CONSTRUCCION BAHIAS ESTACIONAMIENTO SECTOR SAN RAFAEL DE CALBUCO"/>
        <s v="CONSERVACION DE ESPACIOS Y EDIFICIOS PÃšBLICOS VARIOS SECTORES DE CA"/>
        <s v="MEJORAMIENTO PARQUE MUNICIPAL CAICAEN"/>
        <s v="REPOSICION VEREDAS SECTORES URBANOS CASTRO"/>
        <s v="CONSTRUCCION CENTRO COMUNITARIO POLIFUNCIONAL ISLA DE QUEHUI, CASTRO"/>
        <s v="AMPLIACION Y NORMALIZACIÓN EDIFICIO MUNICIPAL"/>
        <s v="CONSTRUCCION PUEBLITO ARTESANAL DE CHAITEN"/>
        <s v="CONSTRUCCION MULTICANCHA POBLACION SAN CARLOS, CHONCHI"/>
        <s v="CONSTRUCCION CANCHA DE FUTBOL SECTOR NALHUITAD, CHONCHI"/>
        <s v="MEJORAMIENTO AREAS USO PUBLICO CALLES MAGISTERIO Y SANTIAGO BUERAS"/>
        <s v="CONSTRUCCION OFICINA DE COORDINACIÓN POCOIHUÉN"/>
        <s v="CONSTRUCCION SEDE COMUNITARIA SECTOR EL BOSQUE"/>
        <s v="AMPLIACION GIMNASIO MUNICIPAL DE COCHAMO"/>
        <s v="AMPLIACION OFICINAS MUNICIPALES"/>
        <s v="CONSTRUCCION CASA DEL TURISTA EN RÍO PUELO"/>
        <s v="MEJORAMIENTO MULTICANCHA PATINODROMO"/>
        <s v="CONSTRUCCION ESCENARIO PARQUE MUNICIPAL TEGUEL"/>
        <s v="CONSTRUCCION MULTICANCHA VISTA HERMOSA DALCAHUE"/>
        <s v="MEJORAMIENTO MULTICANCHA VILLA LOS RÃ�OS"/>
        <s v="MEJORAMIENTO ACCESO HOSPITAL Y VEREDAS EN CALLES DE FRESIA URBANO"/>
        <s v="MEJORAMIENTO MONUMENTO BATALLA EL TORO"/>
        <s v="CONSTRUCCION CENTRO COMUNITARIO DE REHABILITACIÓN FRUTILLAR"/>
        <s v="CONSTRUCCION GARITAS SECTOR EL ESPOLON"/>
        <s v="REPOSICION PLAZA VILLA EL BOSQUE"/>
        <s v="CONSTRUCCION PLAZA MIRADOR RECREATIVA PUNTILLA PICHICOLO"/>
        <s v="HABILITACION DE ALUMBRADO PUBLICO VILLA PATAGONIA"/>
        <s v="CONSTRUCCION REFUGIOS PEATONALES HUALAIHUE"/>
        <s v="CONSTRUCCION SEDE CLUB DEPORTIVO, SOCIAL Y CULTURAL GENERAL BAQUEDANO"/>
        <s v="CONSTRUCCION MULTICANCHA VILLA PARQUE NACIONAL"/>
        <s v="CONSTRUCCION ESPACIO MULTIPROPOSITO CARLOS FOLLERT"/>
        <s v="CONSTRUCCION CENTRO POLIFUNCIONAL PUERTO RAMIREZ"/>
        <s v="MEJORAMIENTO INFRAESTRUCTURA PUBLICA DE PALENA"/>
        <s v="CONSTRUCCION PLAZA VILLA LAS ROSAS"/>
        <s v="CONSERVACION CAMINO NO ENRROLADO EL TRANQUILO-EL TIGRE"/>
        <s v="CONSTRUCCION  CIRCUITO PEATONAL Y MIRADORES CERRO LA CRUZ PALENA"/>
        <s v="MEJORAMIENTO AREAS VERDES Y PLAZA ACTIVA LOS LIRQUENES - ALRECE NORTE"/>
        <s v="CONSTRUCCION FERIA TECHADA ENTRE TRANSVERSAL 4 Y 2 ORIENTE"/>
        <s v="CONSTRUCCION MURO DE GAVIONES SECTOR LA CAPILLA ISLA TENGLO"/>
        <s v="CONSTRUCCION DE GAVIONES ISLA TENGLO SECTOR FRENTE ANAHUAC"/>
        <s v="MEJORAMIENTO Ã�REAS VERDES Y JUEGOS INFANTILES CALLE ALDACHILDO"/>
        <s v="CONSTRUCCION CONSTRUCCIÃ“N DE VEREDAS SECTOR LA VARA"/>
        <s v="CONSTRUCCION VEREDAS SECTOR POBLACIÃ“N LA PALOMA PUERTO MONTT"/>
        <s v="MEJORAMIENTO Ã�REAS VERDES PARQUE SAMUEL ROMAN ALERCE NORTE"/>
        <s v="HABILITACION PLAZUELA Y AREAS VERDES EN SECTOR PAZ BELEN"/>
        <s v="CONSTRUCCION ACERAS SECTOR PAZ BELEN"/>
        <s v="HABILITACION CANCHA VOLEY PLAYA EN LAS CASCADAS"/>
        <s v="AMPLIACION CUARTEL TERCERA COMPAÑIA DE BOMBEROS DE PUERTO VARAS"/>
        <s v="MEJORAMIENTO PLAZA LOS AVELLANOS LOMAS VI, PUERTO VARAS"/>
        <s v="CONSTRUCCION CENTRO COMUNITARIO C.D. CHILOE - APAHUEN"/>
        <s v="CONSTRUCCION CENTRO COMUNITARIO JUNTA VECINOS CHULCHUY"/>
        <s v="CONSTRUCCION PISCINAS PUBLICAS, PURRANQUE"/>
        <s v="CONSTRUCCION PLAZA LOCALIDAD DE CRUCERO, COMUNA DE PURRANQUE"/>
        <s v="CONSTRUCCION CENTRO COMUNITARIO EL ENCANTO"/>
        <s v="REPOSICION CENTRO COMUNITARIO PILMAIQUEN"/>
        <s v="CONSTRUCCION CANCHA SINTETICA PORVENIR"/>
        <s v="CONSTRUCCION CENTRO COMUNITARIO SECTOR DE PAILDAD, QUEILEN"/>
        <s v="CONSTRUCCION  CANCHA DE FUTBOL AGONÍ"/>
        <s v="CONSTRUCCION MODULOS DE VENTA SECTOR DE LELBUN"/>
        <s v="CONSTRUCCION CUARTEL 2DA COMPAÑÍA DE BOMBEROS, QUELLON"/>
        <s v="MEJORAMIENTO EDIFICIO DPTO DESARROLLO ECONÓMICO LOCAL QUELLON"/>
        <s v="REPOSICION MULTICANCHA Y JUEGOS INFANTILES ESTERO SANGRA, QUEMCHI"/>
        <s v="MEJORAMIENTO PLAZA DE MECHUQUE, COMUNA DE QUEMCHI"/>
        <s v="MEJORAMIENTO MULTICANCHA DE RIACHUELO"/>
        <s v="MEJORAMIENTO CENTRO CIVICO DE RIACHUELO"/>
        <s v="MEJORAMIENTO ASOCIACIÓN DE RAYUELA RÍO NEGRO"/>
        <s v="CONSTRUCCION PASEO PEATONAL CALLE SIMPSON"/>
        <s v="MEJORAMIENTO PASEO PEATONAL PLAZA MAICOLPUE"/>
        <s v="CONSTRUCCION PARADEROS URBANOS, CIUDAD DE DALCAHUE"/>
        <s v="CONSERVACION PERIODICA CAMINO BASICO SANTA BARBARA-CHANA, ROL W-807"/>
        <s v="REPOSICION CONSTRUCCION PUENTE CAMANCHACA, LA PERA"/>
        <s v="MEJORAMIENTO CALZADAS Y VEREDAS CALLE LAS CANTERAS"/>
        <s v="MEJORAMIENTO CALZADAS Y VEREDAS SECTOR BONILLA Y ALREDEDORES"/>
        <s v="CONSTRUCCION SEÃ‘ALÃ‰TICA TURÃ�STICA Y MIRADOR"/>
        <s v="MEJORAMIENTO INFRAESTRUCTURA MERCADO MUNICIPAL DE CHONCHI"/>
        <s v="MEJORAMIENTO CANCHA DE FUTBOL SECTOR RAUCO"/>
        <s v="MEJORAMIENTO GIMNASIO ESCUELA RURAL CUCAO"/>
        <s v="REPOSICION Y MEJORAMIENTO SEÃ‘ALETICA TURÃ�STICA Y PORTALES DE ACCESO"/>
        <s v="HABILITACION EXTENSION DE REDES Y ABASTECIMIENTO APR SECTOR KM 8"/>
        <s v="REPOSICION DE LUMINARIAS, SECTOR TENAÃšN"/>
        <s v="CONSTRUCCION SEÃ‘ALÃ‰TICA COMUNA DE DALCAHUE"/>
        <s v="REPOSICION SENDERO TURÃ�STICO LAGO CABRERA"/>
        <s v="CONSTRUCCION ACERAS Y SOLERAS PICHICOLO"/>
        <s v="MEJORAMIENTO MULTICANCHA LOS CANELOS"/>
        <s v="HABILITACION ALUMBRADO PUBLICO URON Y HORNOPIREN"/>
        <s v="REPOSICION Y MEJORAMIENTO ACERAS, PASEO AV. PEREZ ROSALES"/>
        <s v="REPOSICION Y MEJORAMIENTO ACERAS, PASEO AV. MATTA"/>
        <s v="MEJORAMIENTO ACCESO LOS MUERMOS Y SEÃ‘ALETICA TURISTICA"/>
        <s v="CONSTRUCCION E INSTALACION CANCHA DE PASTO SINTETICO, LOS MUERMOS"/>
        <s v="CONSTRUCCION CENTRO MULTIPROPOSITO DE QUENUIR, MAULLIN"/>
        <s v="CONSTRUCCION MULTICANCHA SECTOR COYAM, MAULLIN"/>
        <s v="CONSTRUCCION PASEO PEATONAL TECHADO CON CASETA DE INFORMACIÃ“N TURÃ�STICA, MAULLÃ�N"/>
        <s v="CONSTRUCCION MURO DE GAVIONES SECTOR CAMINO LA FABRICA,CARELMA"/>
        <s v="CONSTRUCCION MURO DE GAVIONES SECTOR MIRADOR CORHABIT, CARELMAPU"/>
        <s v="REPOSICION Y CONSTRUCCIÃ“N DE VEREDAS DIVERSOS SECTORES"/>
        <s v="MEJORAMIENTO PLAZA CULTURA DE LAS TRADICIONES DE NUEVA BRAUNAU"/>
        <s v="CONSTRUCCION CAMARINES ESTADIO DE NUEVA BRAUNAU"/>
        <s v="REPOSICION CABINAS PARADEROS TAXI"/>
        <s v="REPOSICION INSFRAESTRUCTURA ACTIVIDADES TRADICIONALES COMUNA DE PURRANQUE."/>
        <s v="MEJORAMIENTO Y AMPLIACION ESCUELA RURAL EL ENCANTO"/>
        <s v="REPOSICION Y CONSERVACIÃ“N LUMINARIAS CALLE MANUEL RODRÃ�GUEZ"/>
        <s v="CONSTRUCCION CANCHA DE FUTBOL SECTOR DE CONTUY, COMUNA DE QUEILEN"/>
        <s v="MEJORAMIENTO FERIA GASTRONÃ“MICA Y CULTURAL COMUNA DE QUEILEN"/>
        <s v="CONSTRUCCION EMBARCADERO FLOTANTE EN ISLA CAGUACH"/>
        <s v="CONSTRUCCION CASETA INFORMACIÃ“N TURÃ�STICA EN ACHAO"/>
        <s v="MEJORAMIENTO CEMENTERIO MUNICIPAL DE ACHAO"/>
        <s v="CONSTRUCCION ESCALERA Y ACCESO UNIVERSAL PLAZA MAICOLPUÃ‰"/>
        <s v="CONSTRUCCION CENTRO COMUNITARIO Y DE ATENCIÃ“N DE SALUD RUCAPIHUEL"/>
        <s v="MEJORAMIENTO CEMENTERIO MUNICIPAL VILLA SAN PABLO"/>
        <s v="CONSTRUCCION REFUGIOS PEATONALES DIVERSOS SECTORES DE LA COMUNA"/>
        <s v="CONSTRUCCION CENTRO COMUNITARIO TALLERES LABORALES"/>
        <s v="CONSTRUCCION SKATE PARK, COMUNA DE LLANQUIHUE"/>
        <s v="TRANSFERENCIA RECAMBIO DE CALEFACTORES PARA LA CIUDAD DE OSORNO, REGI"/>
        <s v="TRANSFERENCIA EDUCACION PARA LA IMP. DE BUENAS PRAC. AMBIENTA, OSORNO"/>
        <s v="PROTECCION APLICACIÓN MODELO USO SUST. EN PAISAJE CONSERV. CHILOÉ"/>
        <s v="CAPACITACION EN TRANSFERENCIA TECNOLOGICA PRENEC SSO"/>
        <s v="TRANSFERENCIA GESTIÓN DEL TERRITORIO TURÍSTICO, REGIÓN DE LOS LAGOS"/>
        <s v="TRANSFERENCIA APOYO A LA COMPETITIVIDAD PRODUCTORES MAPUCHE WILLICHE"/>
        <s v="TRANSFERENCIA DESARROLLO SUSTENT. DESTINO TURISTICO PATAGONIA VERDE"/>
        <s v="TRANSFERENCIA PDT PECUARIO BOVINO Y AGROIND. PROV. PALENA Y COCHAMO"/>
        <s v="TRANSFERENCIA FORTALER LA PESCA ARTESANAL CHAITÉN, HUALAIHUE ,COCHAMÓ"/>
        <s v="TRANSFERENCIA DESARROLLO DEL T.I.E. EN TERRITORIO PATAGONIA VERDE"/>
        <s v="TRANSFERENCIA FORTALECIMIENTO MICRO Y PEQUEÑA EMPRESA PATAGONIA VERDE"/>
        <s v="TRANSFERENCIA MEJORAMIENTO DE LA PRODUCTIVIDAD EN ÁREAS DE MANEJO II"/>
        <s v="TRANSFERENCIA PROGRAMA FOMENTO Y DESARROLLO DE LA PESCA ARTESANAL"/>
        <s v="RECUPERACION DE DIVERSIDAD PROD DE LA PESCA ARTESANAL,REG LOS LAGOS"/>
        <s v="TRANSFERENCIA CAPITAL SEMILLA EJES PRODUCTIVOS PROVINCIA DE PALENA"/>
        <s v="TRANSFERENCIA DESARROLLO DE FERIAS LIBRES REGIÓN DE LOS LAGOS"/>
        <s v="TRANSFERENCIA PROGRAMA INTEGRAL DE RIEGO REGION DE LOS LAGOS"/>
        <s v="CAPACITACION NUCLEOS GESTORES TERRITORIOS PIRDT"/>
        <s v="CONSTRUCCION RED DE A.P. Y ALCANTARILLADO PJE.ROSA HURTADO"/>
        <s v="MEJORAMIENTO RUTA 7 SECTOR PUERTO CARDENAS-SANTA LUCIA"/>
        <s v="MEJORAMIENTO MIRADOR PLAYA RAQUEL"/>
        <s v="REPOSICION RETEN DE CARABINEROS COCHAMO"/>
        <s v="AMPLIACION ESCUELA BÁSICA FUTALEUFÚ PARA ENSEÑANZA MEDIA"/>
        <s v="CONSTRUCCION OFICINA REGISTRO CIVIL E IDENTIF.  ALERCE, PUERTO MONTT"/>
        <s v="CONSTRUCCION DEFENSAS FLUVIALES RÍO BLANCO EN CHAITÉN SUR, PALENA"/>
        <s v="REPOSICION ESCUELA BASICA DE LLIUCO"/>
        <s v="MEJORAMIENTO RUTA V-69, SECTOR RALUN - COCHAMO, COMUNA COCHAMO"/>
        <s v="CONSERVACION CAMINOS NO ENROLADOS QUELLON CONTINENTAL"/>
        <s v="Conservación Multicancha cubierta liceo Manuel Montt"/>
        <s v="ADQUISICION EQUIPOS Y EQUIPAMIENTOS CENTRO ONCOLÃ“GICO AMBULATORIO"/>
        <s v="CONSERVACION GIMNASIO ESCUELA SEMILLERO DE ROLECHA"/>
        <s v="REPOSICION ESTADIO EVALDO KLEIN DE PUERTO VARAS"/>
        <s v="1° CAMPEONATO COPA CLUB DEPORTIVO HUAYUN."/>
        <s v="1ª ESCUELA DE FUTBOL FORMATIVO ESTRELLA"/>
        <s v="1ER RODEO LIBRE TEMPORADA 2017-2018"/>
        <s v="2° FIESTA CAMPESTRE COLONIA PONCE"/>
        <s v="2° VERSION CUADRANGULAR TEGUALDA CON FUTBOL"/>
        <s v="25  AÑOS   PROYECTANDO IDENTIDAD Y VALORES"/>
        <s v="2ª FIESTA CULTURAL DE PUCATRIHUE: VIVIENDO NUESTRA CULTURA"/>
        <s v="2DA VERSION FIESTA CULTURAL DE PLAYA PURNE"/>
        <s v="4 VERSION CAMPEONATO CAMPESINO RURAL QUEILEN 2017"/>
        <s v="5TO CAMPEONATO DE FUTBOL CARRETERA COSTA 2017"/>
        <s v="5TO CAMPEONATO DE FUTBOL SENIORS DE LA COMUNA DE CALBUCO"/>
        <s v="A TODO DEPORTE"/>
        <s v="ACADEMIA MUSICAL DE VERANO BAHIA MANSA 2018"/>
        <s v="ACTIVIDADES MUSICALES DEL MIRAMAR"/>
        <s v="ADQUIRIENDO CONOCIMIENTO EN MIS AÑOS DORADOS."/>
        <s v="ADULTO MAYOR EN MOVIMIENTO II"/>
        <s v="APRENDIENDO ORFEBRERIA PARA REGALAR UNA SONRISA"/>
        <s v="ARBITROS PARA ALERCE"/>
        <s v="AUDIODICCIONARIO MAPUCHE WILLICHE ALKÛTU NEMEL VOLUMEN 3, QUE SIGNIFICA DICCIONARIO HABLADO"/>
        <s v="BAILANDO CUECA EN MI BARRIO"/>
        <s v="BECA DEPORTIVA FUTBOLISTA SUB 17"/>
        <s v="BECA PROMESA DEPORTIVA ATLETA LESLI GONZALEZ MALDONADO"/>
        <s v="CAMPEONATO ANIVERSARIO CLUB DEPORTIVO ESTRELLA BLANCA DE PARGUA ALTO"/>
        <s v="CAMPEONATO BABY FUTBOL CHONCHI EL DEPORTE ES MI OPCION"/>
        <s v="CAMPEONATO NACIONAL BASQUETBOL LADIES 2017 COMUNA DE ANCUD"/>
        <s v="CAMPEONATO OFICIAL DE FUTBOL ANFA CHONCHI"/>
        <s v="CAMPEONATO PROVINCIAL DE FUTBOL FEMENINO ISLA LEMUY 2017"/>
        <s v="CAMPEONATO REGIONAL DE LOS LAGOS DEL DEPORTE HUASO, CLASIFICATORIO PARA EL CHAMPION DE CHILE, RANCAGUA 2018"/>
        <s v="CAMPEONATO SENIORS FEMENINO POR BARRIOS"/>
        <s v="CAMPEONATOS DE APERTURA 2017 ASOCIACION CODIHUE"/>
        <s v="CELEBRACIÓN DÍA DE LA MAJA DE CHICHA DE MANZANA Y ALIMENTOS DERIVADOS_x000a_EN FERIA COSTUMBRISTA DE PICHICOLO 2018"/>
        <s v="CHARLAS DEPORTIVAS"/>
        <s v="CLASES DE MAPUDUNGUN A LA COMUNIDAD"/>
        <s v="CLUB DEPORTIVO COPIHUE DE HUAYUN ORGANIZA OCTAGONAL DE FUTBOL RURAL"/>
        <s v="CLUB DEPORTIVO ESMERALDA, 52 AÑOS HACIENDO DEPORTE RURAL EN LA COMUNA DE DALCAHUE"/>
        <s v="CLUB DEPORTIVO FLOGOVIT: FORMANDO DEPORTISTAS INTEGRALES"/>
        <s v="CLUB DEPORTIVO LA GOLETA PARTICIPA EN EL CAMPEONATO ANFUR 2017"/>
        <s v="CLUB DEPORTIVO TRICOLOR PARTICIPA EN EL 5TO CAMPEONATO DE FUTBOL CARRETERA COSTA"/>
        <s v="CLUB LECHERA PARTICIPA EN CAMPEONATO OFICIAL LIGA DE QUISQUELELFUN 2017-2018"/>
        <s v="CONSOLIDAR LA INCLUSION DEPORTIVA EN LA COMUNA Y REGION MEDIANTE LA PARTICIPACION SUSTENTABLE"/>
        <s v="CONVOCANDO A NUEVAS GENERACIONES A CULTIVAR Y POTENCIAR NUESTRA DANZA NACIONAL CON PASIÓN Y ELEGANCIA."/>
        <s v="COPA ANIVERSARIO DEPORTIVO CHUYAQUEN 2017"/>
        <s v="COPA HUELDEN. GORE LOS LAGOS 2017"/>
        <s v="CUADRANGULAR DE FUTBOL CLUBES COSTEROS DALCAHUE 2017"/>
        <s v="CURTIEMBRE: ARTESARIAS EN CUEROS"/>
        <s v="DEPORTIVO CATRUMAN SE LA JUEGA POR EL FUTBOL"/>
        <s v="DOCUMENTAL / EL MOLINO DE AGUA DE WEKETRUMAO"/>
        <s v="EL ARTE Y LA FOTOGRAFÍA SE TOMAN FUTALEUFÚ"/>
        <s v="EL CANTO CORAL EN LA ISLA GRANDE DE CHILOE: PARTE II"/>
        <s v="EL CLUB DEPORTIVO TAIGUEN, PARTICIPANDO DEL FUTBOL CAMPESINO 2017 -2018"/>
        <s v="EL CURANTO MAS GRANDE DEL MUNDO, REGISTRO FOTOGRÁFICO DE UNA TRADICIÓN ANCESTRAL."/>
        <s v="EL TAEKWONDO CRECE EN LA COMUNA DE LOS MUERMOS"/>
        <s v="EL TALENTO GANA PARTIDOS, PERO EL TRABAJO EN EQUIPO Y LA INTELIGENCIA GANA CAMPEONATOS"/>
        <s v="EMBAJADORAS DEL BORDE COSTERO DE LA REGIÓN DE LOS LAGOS: DESDE EL MAR AL TENEDOR EN EL SUR DE CHILE."/>
        <s v="ENCUENTRO COSTUMBRISTA Y CULTURA ANCESTRAL COMUNIDAD INDIGENA PUNTA AUCO"/>
        <s v="ENCUENTRO CULTURAL: LOS JÓVENES MAPUCHES WILLICHES CANTAMOS, INVESTIGAMOS Y FERIAMOS PARA LA PROMOCIÓN DE LAS ARTES Y EL PATRIMONIO EN PUYEHUE"/>
        <s v="ENCUENTRO DE CANTORES POPULARES RESCATE DE TRADICIONES Y COSTUMBRES CAMPESINAS"/>
        <s v="EQUIPAMIENTO, VESTIMENTA DEPORTIVA Y MOVILIZACION PARA NUESTRO CLUB DEPORTIVO INDEPENDIENTE DE LLICALDAD, COMUNA CASTRO"/>
        <s v="ESCUELA DE FORMACION DEPORTIVA DE REMO NAUTICO VIENTO SUR"/>
        <s v="ESCUELA DE FORMACION PARA DAMAS Y VARONES DE FUTBOL EN QUEMCHI"/>
        <s v="ESCUELA DE FUTBOL DAMAS Y VARONES FORMANDO TALENTOS EN PEÑOL 2017"/>
        <s v="ESCUELA DE FUTBOL FORMATIVA-SEMILLITAS DE DUJA"/>
        <s v="ESCUELA DE FUTBOL VIDA FELIZ A TRAVES DEL DEPORTE"/>
        <s v="ESCUELA DE FUTSAL: UN PASE, UN GOL"/>
        <s v="ESCUELA DE VOLEIBOL, FORMANDO PARA EL FUTURO"/>
        <s v="ESCUELA FORMATIVA DE BASQUETBOL"/>
        <s v="ESCUELA FORMATIVA DE FUTBOL CLUB DEPORTIVO VICTORIA"/>
        <s v="ESCUELA FORMATIVA DE FUTBOL MIXTO PENSYLVANIA JUNIOR"/>
        <s v="ESCUELA FORMATIVA DE FUTBOL TORINO QUELLON 2017"/>
        <s v="ESCUELA FORMATIVA DE KARATE CONJUNTO LOS LAGOS"/>
        <s v="ESCUELAS FORMATIVAS DE TAEKWONDO"/>
        <s v="EXPO MUNDO MAPUCHE"/>
        <s v="FERIA CAMPESINA CON PERTINENCIA CULTURAL INDIGENA"/>
        <s v="FESTIVAL PROVINCIAL DE LA CERVEZA ARTESANAL PATAGONIA VERDE"/>
        <s v="FIESTA COSTUMBRISTA DE LA VARA"/>
        <s v="FIESTA COSTUMBRISTA INTERCULTURAL DEPORTIVO PEÑASMO."/>
        <s v="FIESTA COSTUMBRISTA LLICO BAJO"/>
        <s v="FIESTA COSTUMBRISTA LOS PICAOS"/>
        <s v="FIESTA COSTUMBRISTA SABORES DE MI TIERRA"/>
        <s v="FIESTA CULTURAL DE LA PAPA"/>
        <s v="FIESTA DE LA LANA"/>
        <s v="FIESTA DE LA TRADICIONES Y PAISAJES  DE PATO LLICO 2017"/>
        <s v="FIESTA HISTÓRICA Y GASTRONÓMICA  -  AQUÍ LLEGO DONDE OTRO NO A LLEGADO  -  EN HOMENAJE A LA CELEBRACIÓN DE LOS 450 AÑOS DE LA FUNDACIÓN DE CHACAO VIEJO ANCUD 2017"/>
        <s v="FOMENTANDO EL DEPORTE A TRAVES DEL KARATE EN LOS BARRIOS DE ANCUD"/>
        <s v="FOMENTANDO EL DESARROLLO DEL CLUB ATLETICO INDEPENDIENTE"/>
        <s v="FOMENTAR EL DEPORTE PARA NIÑOS DE RESIDENCIA FAMILIAR LOS TILOS A OSORNO"/>
        <s v="FOMENTAR EL DEPORTE PARA NIÑOS DE RESIDENCIA FAMILIAR LOS TILOS OSORNO"/>
        <s v="FOMENTO A LAS ACTIVIDADES CULTURALES DEL SECTOR CAPILLA TENGLO, ISLA TENGLO A TRAVÉS DE LA ADQUISICIÓN DE EQUIPOS DE AMPLIFICACIÓN PARA FIESTA COSTUMBRISTA DEL SECTOR"/>
        <s v="FORMANDO FUTURAS PROMESAS 2017"/>
        <s v="FORMANDO JOVENES FUTBOLISTAS DEL ALAS CHILOTAS"/>
        <s v="FORMANDO NIÑOS INTEGRALES A TRAVES DEL DEPORTE"/>
        <s v="FORTALECIENDO LA CULTURA A TRAVES DE LA EXPRESION EN MOVIMIENTO"/>
        <s v="FORTALECIENDO NUESTRA IDENTIDAD MAPUCHE"/>
        <s v="FORTALECIENDO NUESTRO CLUB"/>
        <s v="FUTBOL RURAL 2017 EN EL SUR DE CHILE"/>
        <s v="GENERO Y PATRIARCADO: CON EL FUTBOL LO DAMOS VUELTA EN ANCUD 2017"/>
        <s v="GIMNASTICO ALEMAN DE LLANQUIHUE EN NACIONAL DE MAXIBASQUETBOL DE PUNTA ARENAS"/>
        <s v="GRAN OCTAGONAL JUVENIL DE FUTBOL DE RAHUE ALTO"/>
        <s v="HACIENDO DEPORTE A TRAVES DEL CAMPEONATO DE LA LIGA MAR BRAVA DE LA COMUNA DE ANCUD"/>
        <s v="HACIENDO DEPORTE A TRAVES DEL CLUB DEPORTIVO AUCACO UNIDO Y TODA LA COMUNIDAD"/>
        <s v="I CAMPEONATO DE FUTBOL DE SENIOR Y SUPER SENIOR ACTIVATE POR LA VIDA"/>
        <s v="I ESCUELA FORMATIVA INCLUSIVA DE FUTBOL PARA LA COMUNIDAD DE PARGUA"/>
        <s v="II FESTIVAL DE LA CANCIÓN LA VOZ DEL PESCADOR ARTESANAL"/>
        <s v="III MUESTRA COSTRUMBRISTA NEWEN PAGÑE DE ALEUCAPI 2018"/>
        <s v="IMPLEMENTACION CLUB CICLISTA ALERCE"/>
        <s v="IMPLEMENTACION DE ESCUELA DEPORTIVA RAMA FEMENINA PARA LA PARTICIPACION EN LIGA NACIONAL DE BASQUETBOL 2017"/>
        <s v="IMPLEMENTACION DE MAQUINAS DE EJERCICIOS PARA FUNCIONARIOS DE GENDARMERIA"/>
        <s v="IMPLEMENTANDO EL FUTURO DEL CLUB DEPORTIVO JOSE MANUEL BALMACEDA Y ASOCIADOS - GRUPO 3"/>
        <s v="INCLUSION EN EL DEPORTE Y LA RECREACION"/>
        <s v="INCORPORANDO NUEVAS TÉCNICAS EN EL USO DE LA LANA, CUARTA EXPOSICIÓN ARTESANAL EN FUTALEUFÚ."/>
        <s v="INCREMENTO FISICO Y TECNICO PARA FUTBOLISTAS RURALES Y DESARROLLO DE VIDA SALUDABLE PARA LA COMUNIDAD A TRAVES DEL EJERCICIO FISICO DESPUES DE UN DIA DE TRABAJO"/>
        <s v="INDEPENDIENTE CHINQUIHUE, CAMPEON SERIE HONOR 2017"/>
        <s v="INTEGRACION DE LA PATAGONIA, CRUCE DE LOS ANDES 2017"/>
        <s v="INTEGRACION DEPORTIVA Y SOCIAL DEL CLUB DEPORTIVO ARCO IRIS DE LA COMUNA DE ANCUD LOCALIDAD DE FARO CORONA"/>
        <s v="INVENTARIO DE INMUEBLES PATRIMONIALES DE CHAITÉN"/>
        <s v="IV CICLO DE CINE Y MÚSICA GAYLESBITRANS _x000a_PUERTO DIVERSO"/>
        <s v="JORNADA DE CAPACITACION DEPORTIVA Y CAMPEONATO DE BABY FUTBOL VECINAL DE RAHUE ALTO"/>
        <s v="JORNADA DEPORTIVA - RECREATIVA CON LA AGRUPACION DE PROFESORES JUBILADOS DE LA COMUNA DE CASTRO, MAESTRO PEDRO AGUIRRE CERDA"/>
        <s v="JORNADAS FORMATIVAS MUSICALES ALTO DE CARACOLES"/>
        <s v="JOSE MIGUEL CARRERA, PARTICIPANDO DE LA COPA HUELDEN"/>
        <s v="JOVENES DEPORTISTAS EL FUTURO DEL CLUB"/>
        <s v="JÓVENES Y CÓMICS  OTRA FORMA DE LEER"/>
        <s v="KARATE DO INCLUSIVO PARA TODOS"/>
        <s v="KAYAKS FORMATIVO PARA ALUMNOS DE ESCUELAS RURALES ISLA QUIHUA"/>
        <s v="LA IGLESIA FRENTE AL TEMPORAL"/>
        <s v="LA PRACTICA DEPORTIVA, UNA FORMA DE VIDA NO IMPORTANDO LA EDAD"/>
        <s v="LAS AVES DE CHANA. AYUDEMOS A CONSERVAR EL PATRIMONIO NATURAL DE LA COMUNA DE CHAITÉN"/>
        <s v="LAS CHICAS DE LAS AGUILAS DE LOS HUALLES Y SU PARTICIPACION EN CAMPEONATO DE FUTBOL FEMENINO 2017."/>
        <s v="LOS NIÑOS Y NIÑAS DEL CLUB DEPORTIVO JUD, SE DESARROLLAN MEJOR HACIENDO DEPORTE"/>
        <s v="MEJORA TU VIDA DE LA MANO DE LA ZUMBA"/>
        <s v="MEJORAMIENTO DE LAS CONDICIONES LECTORAS DE NIÑOS VULNERABLES DE LA ESCUELA DE LENGUAJE INANTUE DE ACHAO"/>
        <s v="MEJORAMIENTO FISICO Y PROMOCION A LA ACTIVIDAD DEPORTIVA"/>
        <s v="MEJORANDO CALIDAD DEPORTIVA"/>
        <s v="MEJORANDO EL FUTBOL RURAL CON ARBITROS CAPACITADOS"/>
        <s v="MEJORANDO LAS HABILIDADES MOTRICES BASICAS Y ESPECIFICAS DE NUESTROS NIÑOS Y NIÑAS MEDIANTE LA ACTIVIDAD FISICA Y LUDICA"/>
        <s v="MIS PRIMERAS EXPERIENCIAS DE BUCEO"/>
        <s v="MOTIVANDO A DEPORTES MUERMOS EN EL CAMPEONATO ANFA 2017"/>
        <s v="MOVERSE PARA APRENDER, JARDIN INFANTIL GOTITAS DE LLUVIA"/>
        <s v="MOVILIZANDO EL DEPORTE"/>
        <s v="MUESTRA CULTURAL HILANDO NUESTRAS TRADICIONES ANCESTRALES"/>
        <s v="MUJERES EN LA SALUD DEL DEPORTE"/>
        <s v="MUJERES EN MOVIMIENTO"/>
        <s v="MUJERES JUNTAS POR UNA SANA CONVIVENCIA"/>
        <s v="MUJERES VENCIENDO EL SEDENTARISMO"/>
        <s v="MUSICALIZANDO A NUESTROS NIÑOS Y NIÑAS DE LA ESCUELA VILLA LO BURGOS"/>
        <s v="NUESTRO COMPROMISO ESTAR SIEMPRE CON EL DEPORTE DE BARRIO"/>
        <s v="OCTOGONAL INTER COMUNAL DE RAYUELA"/>
        <s v="OHIGGINS DE QUILEN PARTICIPANDO EN CAMPEONATO OFICIAL DE FUTBOL SAN PABLO 2017"/>
        <s v="OHIGGINS PARTICIPA EN CAMPEONATO OFICIAL LIGA QUISQUELELFUN 2017-2018"/>
        <s v="OLIMPIADAS RECREATIVAS OCTAVO ANIVERSARIO DEPORTIVO HOSPITAL DE CALBUCO"/>
        <s v="ORGANIZACION CUADRANGULAR DE FUTBOL, CLUBES CAMPEONES DEL FUTBOL RURAL TEMPORADA 2016-2017"/>
        <s v="PARTICIPACION CAMPEONATO ANFUR COMUNAL DALCAHUE 2017"/>
        <s v="PARTICIPACION CAMPEONATO DE FUTBOL CARRETERA AUSTRAL 2017 - 2018"/>
        <s v="PARTICIPACION CAMPEONATO LIGA CAMPESINA DE FUTBOL QUILLAICO UNIDA 2017-2018"/>
        <s v="PARTICIPACION CAMPEONATO LIGA CAMPESINA QUILLAICO UNIDO 2017-2018"/>
        <s v="PARTICIPACION CAMPEONATO OFICIAL DE FUTBOL RURAL"/>
        <s v="PARTICIPACION CAMPEONATO OFICIAL LIGA QUISQUELELFUN 2017-2018"/>
        <s v="PARTICIPACION CAMPEONATO PROVINCIAL DE FUTBOL RURAL 2017 CLASIFICATORIO PARA EL NACIONAL CATEGORIA SENIOR VERANO 2018"/>
        <s v="PARTICIPACION DE LA SELECCION DE LA ASOCIACION COMUNAL DE FUTBOL DE PUEBLOS ORIGINARIOS DE DALCAHUE, EN EL CAMPEONATO PROVINCIAL DE CHILOE 2017"/>
        <s v="PARTICIPACION DE SELECCIONES DE MAXIBASQUETBOL DE PUERTO MONTT EN NACIONAL DE PUNTA ARENAS"/>
        <s v="PARTICIPACION DEL CAMPEONATO OFICIAL Y CLAUSURA DE LA AGRUPACION SENIORS DE CASTRO"/>
        <s v="PARTICIPACION DEL CLUB DEPORTIVO NUEVO RENACER DE QUIAO CAMPEONATO RURAL DE LA COMUNA DE CHONCHI"/>
        <s v="PARTICIPACION DEL CLUB DEPORTIVO SOCIAL Y CULTURAL LAS ENCINAS EN LA LIGA N°9 DE CHIFIN DE LA COMUNA DE RIO NEGRO"/>
        <s v="PARTICIPACION EN CALENDARIO DE COMPETENCIAS MTB Y RUTA 2017"/>
        <s v="PARTICIPACION EN CAMPEONATO DE FUTBOL RURAL CARRETERA COSTA 2017"/>
        <s v="PARTICIPACION EN EL 5TO CAMPEONATO DE FUTBOL CARRETERA COSTA 2017"/>
        <s v="PARTICIPACION EN LIGA QUEMCHINA"/>
        <s v="PARTICIPACION TORNEOS DE FUTBOL RURAL, RESCATANDO LA TRADICION CHILENA, CALBUCO 2017"/>
        <s v="PARTICIPACION Y PREMIACION CAMPEONATOS OFICIALES INFANTIL, JUVENIL, SENIOR, SUPER SENIOR Y SERIE DE HONOR TEMPORADA 2017"/>
        <s v="PARTICIPANDO EN EL CAMPEONATO COMUNAL ANFUR DEL FUTBOL RURAL 2017 CON CERRO PORTEÑO"/>
        <s v="PASANDO AGOSTO, ESTAMOS AL OTRO LADO!!"/>
        <s v="PEÑA FOLCLÓRICA RESCATANDO NUESTRAS RAÍCES"/>
        <s v="PINTO MI PUEBLO, PINTO MI ESCUELA"/>
        <s v="PLAY OFF FINALES FEMISUR 2017"/>
        <s v="POBLACION ACTIVA, CREZCO CON INCLUSION Y DEPORTE, MEJOR CALIDAD DE VIDA COMUNITARIA"/>
        <s v="POR SIEMPRE MUJERES ACTIVAS"/>
        <s v="POTENCIANDO EL DEPORTE LOCAL"/>
        <s v="POTENCIANDO TALENTOS DEPORTIVOS PREPARACION Y PARTICIPACION EN COMPETENCIA 9° VERSION GRAN CHAMPION TAEKWONDO INTERNACIONAL PUERTO MONTT"/>
        <s v="PREPARACION ATLETA DE CASTRO MUKTY MILENKA URSIC TAPIA, PARA NACIONALES, FEDERADOS Y SUDAMERICANO DE ATLETISMO"/>
        <s v="PREPARACION E IMPLEMENTACION CAMPEONATO CADETES CLUB ATLETICO SEMINARIO - ANCUD 2017"/>
        <s v="PREPARACION FISICA PARA EL CAMPEONATO LIGA UNIDA DALCAHUE 2017-2018"/>
        <s v="PREPARACION Y PARTICIPACION CAMPEONATO RURAL, JOVENES Y ADULTOS DE NUESTRO CLUB DEPORTIVO Y SECTOR RURAL DE TEY"/>
        <s v="PREPARACION Y PARTICIPACION EN CAMPEONATO REGIONAL DE SELECCIONES INFANTILES AÑO 2017"/>
        <s v="PREPARACION Y PARTICIPACION EN EL REGIONAL DE FUTBOL RURAL Y CAMPEONATO CAMPESINO DE LA LIGA DEPORTIVA UNIDA 2017"/>
        <s v="PREPARACION Y PARTICIPACION EN SELECTIVOS REGIONALES DE CICLISMO JUEGOS ESCOLARES 2017"/>
        <s v="PRESENTACION EN EL CAMPEONATO DE LA LIGA DE FUTBOL RURAL DE RIACHUELO"/>
        <s v="PRIMER CAMPEONATO DE FUNCIONARIOS DE LA SALUD, PROVINCIAL DE BABY FUTBOL PRACTICANTE PABLO ARAYA 2017"/>
        <s v="PRIMER ENCUENTRO TRADICIONAL DE HILANDERAS E INTERCAMBIO DE SABERES DE NATRI BAJO, EN MOLULCO, CHONCHI"/>
        <s v="PRIMER OCTAGONAL DE RAYUELA RIO NEGRO CUNA DE CAMPEONES 2017"/>
        <s v="PRIMER OCTAGONAL DE RAYUELA RURAL PUTRIHUE 2017"/>
        <s v="PRIMERA JORNADA DE ACTUALIZACION EN CIENCIAS DEL DEPORTE APLICADAS AL KARATE DEPORTIVO"/>
        <s v="PRIMERA MUESTRA COSTUMBRISTA MAPUCHE HUILLICHE EN BAHIA EL ENCANTO"/>
        <s v="PRIMERA PEÑA FOLCLORICA, GASTRONOMICA Y ARTISTICA ROSARIO HUEICHA EN LA COMUNA DE QUINCHAO."/>
        <s v="PRODUCCIÓN DE TEXTO AUTÉNTICOS, APRENDO A LEER CON MIS RAÍCES"/>
        <s v="PRODUCCIÓN Y DESARROLLO DE LA VI MUESTRA DE CULTORES EN ACORDEÓN."/>
        <s v="PROFESORES PARA LOS NIÑOS Y NIÑAS DE LA ORQUESTA SINFÓNICA JUVENIL E INFANTIL FUNDACIÓN RESONANCIA"/>
        <s v="PROMESA DEPORTIVA DEPORTISTA ALTO RENDIMIENTO DISCIPLINA TENIS DE MESA"/>
        <s v="PROMOCION DE LA VIDA SANA A TRAVES DE LA RECREACION CON EL KARATE"/>
        <s v="PROMOCIONANDO LA PRACTICA FISICO DEPORTIVA DEL FUTBOL RURAL EN NUESTRA COMUNA"/>
        <s v="PROMOCIONANDO Y FORTALECIENDO EL DEPORTE RURAL EN DIFERENTES SECTORES DE LA COMUNA"/>
        <s v="PROTECCIÓN DE LA COCINA ANCESTRAL"/>
        <s v="PROYECTANDO LA ESCUELA DE FORMACION DE MOUNTAIN BIKE DE SAN PABLO 2017"/>
        <s v="RECORRIENDO LAS TRADICIONES DE CHILOE"/>
        <s v="RECREACION SALUDABLE EN HUAYUN"/>
        <s v="RECUPERACION DE LA SALUD HUMANA EN PERSONAS EN RIESGO SOCIAL A TRAVES DE LA PRACTICA DE BIKRAM YOGA Y EQUIPO MULTIDISCIPLINARIO"/>
        <s v="RECUPERACIÓN DEL AHUMADO DE MARISCO COMO PARTE DEL PATRIMONIO CULTURAL GASTRONÓMICO."/>
        <s v="RECUPERACION DEL AHUMADO JUNTO A MANOS DEL SUR"/>
        <s v="RECUPERAR Y PONER EN VALOR EL PATRIMONIO NATURAL Y CULTURAL DE LAS COMUNIDADES DE QUILO, CALLE, PULALUN Y GUABÙN, A TRAVÉS DEL TRABAJO COMUNITARIO Y LA PUESTA EN MARCHA DE LA DENOMINADA RUTA DEL ORIGEN."/>
        <s v="RENACER DE ALERCE FORMA A SUS NUEVAS GENERACIONES"/>
        <s v="RESCATANDO EL SABER ORIGINARIO A TRAVÉS DE HIERBAS MEDICINALES, ARTESANÍA Y GASTRONIMÍA."/>
        <s v="RESCATANDO LAS  TRADICIONES CULINARIAS ANCESTRALES DE LA COMUNA DE CURACO DE VELEZ"/>
        <s v="RESCATANDO LAS TRADICIONES,CAMPEONATO DE RAYUELA"/>
        <s v="RESCATANDO NUESTRAS TRADICIONES ARTESANALES DE QUENAC."/>
        <s v="RESCATANDO Y VISIBILIZANDO  LAS ACTIVIDADES TRADICIONALES DE  FUTALEUFÚ A TRAVÉS DE LA ARTESANÍA."/>
        <s v="RESCATAR COMIDAS CHILOTAS ANTIGUAS DE NUESTRA ISLA A TRAVES DE LA GASTRONOMIA"/>
        <s v="RESCATAR EL POTENCIAL BASQUETERO DE NUESTROS JOVENES DE LA COMUNA MEDIANTE TALLERES RECREATIVOS INTEGRALES"/>
        <s v="RESEÑA HISTÓRICA DE LA COMUNIDAD DE ROMAZAL"/>
        <s v="RUMBO AL INTERNACIONAL DE KARATE DEPORTIVO URUGUAY 2017"/>
        <s v="SEGUNDA FIESTA COSTUMBRISTA URBANA DE LA RAYUELA"/>
        <s v="SEGUNDA FIESTA DEL PILCHERO"/>
        <s v="SEGUNDA GALA INTERNACIONAL DE TANGO Y FOLCLORE ARGENTINO - CHILENO PURRANQUE 2017"/>
        <s v="SEGUNDA PARTE ESCUELA FORMATIVA DE FUTBOL MIXTA PROLESUR"/>
        <s v="SELECCION DE LA PROVINCIA DE CHILOE PRESENTE EN SUDAMERICANO DE KARATE VIÑA DEL MAR"/>
        <s v="SELECTIVOS PARA EL INTERNACIONAL DE KARATE URUGUAY 2017"/>
        <s v="SELECTIVOS PARA EL PANAMERICANO DE ARTES MARCIALES COPA PUERTO MONTT"/>
        <s v="SEMANA CULTURAL Y RECREATIVA DE AULEN"/>
        <s v="SEMANA CULTURAL Y RECREATIVA DE CUBERO"/>
        <s v="SEMINARIO DE CULTURA TRADICIONAL"/>
        <s v="SENDERISMO Y ACTIVIDAD FISICA PARA EL ADULTO MAYOR"/>
        <s v="SIGUIENDO LAS HUELLAS DEL NGUILLATUN"/>
        <s v="TALLER DE COCINA Y REPOSTERIA CHILOTA    DANDO VIDA A NUESTRAS RAICES CHILOTAS"/>
        <s v="TALLER DE COSTURA RESCATANDO MATERIALES ANCESTRALES INDÍGENAS"/>
        <s v="TALLER DE DANZA FOLCLÓRICA ESC. SANTA ROSA DE LIUCURA"/>
        <s v="TALLER DE FOTOGRAFÍA CAPTURANDO LA ESENCIA DE LO NATURAL."/>
        <s v="TALLER DE FUTBOL DE INICIACION"/>
        <s v="TALLER DE FUTBOL PARA NUESTROS DEPORTISTAS Y COMUNIDAD NOTUCO"/>
        <s v="TALLER DE FUTSAL DAMAS: BARRIO GAMBOA PROMOVIENDO EL DEPORTE"/>
        <s v="TALLER DE HILADURA Y TEÑIDO CON HIERBAS NATURALES, ANCUD 2017"/>
        <s v="TALLER DE MUSICA: CREACION Y GRABACION DE TEMAS MUSICALES."/>
        <s v="TALLER DE RUGBY INCLUSIVO EN LA COMUNA DE ANCUD"/>
        <s v="TALLER DE TEATRO CON JOVENES REHABILITADOS O EN PROCESO DE REHABILITACION PARA LA PREVENCIÓN DEL CONSUMO PROBLEMÁTICO DE DROGAS EN POBLACION EN EDAD ESCOLAR DE LA PROVINCIA DE CHILOE"/>
        <s v="TALLER DE TELAR ARTESANAL MAPUCHE, ASOCIACION INDIGENA NEWEN"/>
        <s v="TALLER DE TÍTERES ARRIBA LAS MANITOS"/>
        <s v="TALLER DE VIENTOS Y LUTHERIA"/>
        <s v="TALLER DE ZUMBA Y BAILE ENTRETENIDO"/>
        <s v="TALLER DEPORTIVO Y DE ACONDICIANAMIETO FISICO PARA FUNCIONARIOS DE GENDARMERIA DE CASTRO Y REALIZACION DE CAPSULAS DE EJERCICOS PARA EL HOGAR"/>
        <s v="TALLER EN TELAR"/>
        <s v="TALLER INCLUSIVO DE ATLETISMO CRECER DALCAHUE"/>
        <s v="TALLER RECREATIVO POR LA VIDA SALUDABLE JUNTO AL BASQUETBOL"/>
        <s v="TALLERES DE CARRPINTERIA CHILOTA Y PATRIMONIO INTANGIBLE DE CHANCO"/>
        <s v="TALLERES DE FORMACIÓN EN DANZA CONTEMPORANEA Y BREAKDANCE GRATUITOS."/>
        <s v="TECNICAS DE SKI DE MONTAÑA PARA CONQUISTAR NUEVAS CUMBRES"/>
        <s v="TEJIENDO LA PROTECCION INTERCULTURAL EL CISNE"/>
        <s v="TERCER FESTIVAL MUSICAL CRISTIANO EN LA PROVINCIA DE PALENA"/>
        <s v="TERCERA MUESTRA FOLCLÓRICA DE COMUNIDADES EDUCATIVAS DE HUALAIHUÉ."/>
        <s v="TERCERA VERSION OCTAGONAL PRIMERA Y SEGUNDA INFANTIL FENIX 2017"/>
        <s v="TORNEO BASQUETBOL FEMENINO DECIMA COPA CASTRO 2017"/>
        <s v="TORNEO OPEN DE KARATE COPA LOS LAGOS"/>
        <s v="TRADICIÓN MÚSICA Y BAILE ( CLUB DEPORTIVO BADNINGTON)"/>
        <s v="TRAFKINTU : INTERCAMBIO DE SEMILLAS - MÚSICA  Y CONOCIMIENTOS"/>
        <s v="TRAS LA HUELLA DE CULTORES DE CHILOÉ"/>
        <s v="TRASMITIENDO RELATOS Y TRADICIONES, FERIA COSTUMBRISTA MAÑIHUEICO"/>
        <s v="TVEMHI: TELEVISION EDUCATIVA MAURICIO HITCHCOCK"/>
        <s v="VAMOS POR UNA NUEVA ESTRELLA, PARTICIPACION CLUB DEPORTIVO UNION CENTRAL DE LA VARA PROVINCIAL SENIOR ANFUR 2017"/>
        <s v="VI FERIA COSTUMBRISTA RESCATANDO NUESTROS ORIGENES Y TRADICIONES"/>
        <s v="VI GALA DE DANZA Y MÚSICA EN CONTAO 2017"/>
        <s v="VIDA SANA JUNTO AL TAEKWON-DO INTERCOMUNAL 2017"/>
        <s v="VII FIESTA RURAL COSTUMBRISTA Y DE TRADICIONES EL PILCHERO DEL ESPOLON"/>
        <s v="VISTIENDO NUESTRO CONJUNTO Y MOSTRANDO NUESTRA CREACION EN RIO NEGRO Y PUERTO OCTAY"/>
        <s v="X MUESTRA COSTUMBRISTA  Y FIESTA DE LA CERVEZA ARANDO EL MAR"/>
        <s v="XI CAMPEONATO DE FUTBOL RURAL ISLA QUIHUA 2017"/>
        <s v="XVI MUESTRA COSTUMBRISTA DE PUCATRIHUE MONKU KUSOW"/>
        <s v="YO CANTO LA DIFERENCIA EN VOCES A VIOLETA PARRA - CORO ESCUELA JOSÉ MANUEL BALMACEDA DE CALBUCO"/>
        <s v="5° FESTIVAL DE SURF &amp; BODYBOARD MAR BRAVA 2018"/>
        <s v="9° FESTIVAL DE LA VOZ HUALAIHUÉ 2018"/>
        <s v="ACTIVATE BAILANDO EN TU COMUNA"/>
        <s v="ADQUISICIÓN DE CÁMARA TERMOGRÁFICA PARA DRONE PROFESIONAL DE LA CENTRAL OMEGA"/>
        <s v="APOSTANDO A LA DIVERSIFICACION E INCLUSION DE LA PRACTICA DEPORTIVA EN CALBUCO"/>
        <s v="APOYO INICIATIVAS DEPORTIVAS COMUNALES PUYEHUE 2017"/>
        <s v="CAMPAÑA REGIONAL PARA LA PREVENCIÓN Y DETECCIÓN DE DELITOS DE CONNOTACIÓN SEXUAL CONTRA LA NIÑEZ Y ADOLESCENCIA"/>
        <s v="CAMPEONATO DE FUTBOLITO DE LOS BARRIOS DE RIO NEGRO, SERIES MENORES"/>
        <s v="CAMPEONATO INSULAR DE FUTBOL TEJIENDO REDES"/>
        <s v="CASTRO SE ACTIVA EN COMUNIDAD"/>
        <s v="CENTRAL SISTEMA DE CÁMARAS DE VIDEO VIGILANCIA  COMUNA DE CHONCHI."/>
        <s v="CHILOE PREVENTIVO: COMUNAS DE CHONCHI Y DALCAHUE"/>
        <s v="COMPLEMENTANDO LA SEGURIDAD DE LOS FERIANTES EN  LA PLAZA CHACARILLAS"/>
        <s v="CONCIERTO-MEDIACIÓN EN FESTIVAL MUEVE TU VERANO"/>
        <s v="CONECTIVIDAD INSULAR ES SEGURIDAD"/>
        <s v="CONSERVACIÓN DE LA BIODIVERSIDAD AVIFAUNITICA COSTERA DE CHAITEN"/>
        <s v="CORRIDA FAMILIAR PURRANQUE TE ACTIVA 2017"/>
        <s v="DESAFIO PDI ANTICURA 2017"/>
        <s v="DESARROLLO DEL CALENDARIO DE ACTIVIDADES Y TALLERES MUNICIPALES 2016 DE A CUERDO AL PLAN MUNICIPAL DE CUTLURA DE FRESIA"/>
        <s v="DIAGNOSTICO COMUNAL ADULTO MAYOR Y DISCAPACIDAD"/>
        <s v="EDUCACIÓN AMBIENTAL PARA LA ACCIÓN: EL DESAFÍO DE FORMAR FUTUROS CIUDADANOS CON CULTURA AMBIENTAL"/>
        <s v="ELABORACIÓN MANUAL DE PROCEDIMIENTO UNIDAD EMERGENCIA Y DEPARTAMENTO SOCIAL ILUSTRE MUNICIPALIDAD DE CALBUCO, DESDE UNA PLANIFICACIÓN MULTISECTORIAL EN MATERIA DE PROTECCIÓN CIVIL EN BENEFICIO DE LOS HABITANTES DE LA COMUNA DE CALBUCO."/>
        <s v="ESCUELA DE MONTAÑISMO PARA TODAS Y TODOS"/>
        <s v="ESCUELA MUNICIPAL DE TENIS DE MESA INTEGRACION PARA LA COMUNA DE QUELLON"/>
        <s v="ESCUELAS DE TENENCIA RESPONSABLE EN LA COMUNA DE HUALAIHUÉ, FORTALECIENDO LA TENENCIA RESPONSABLE DE MASCOTAS."/>
        <s v="ESCUELAS DEPORTIVAS FORMATIVAS Y RECREATIVAS DE ANCUD"/>
        <s v="ESTRATEGIAS DE INCLUSIÓN SOCIAL EN LA COMUNA DE FRUTILLAR CON ENFOQUE DE DISEÑO Y ACCESIBILIDAD UNIVERSAL."/>
        <s v="EVENTOS DEPORTIVOS MASIVOS PARA DIFERENTES GRUPOS ETARIOS EN CURACO DE VELEZ"/>
        <s v="FERIA DE ARTESANOS PROVINCIAL MANOS DE LA PATAGONIA"/>
        <s v="FESTIVAL DE RIO FUTALEUFU XL"/>
        <s v="FOMENTANDO LAS BASES DE LA ACTIVIDAD DEPORTIVA EN LA COMUNA DE LOS MUERMOS"/>
        <s v="FOMENTANDO UNA VIDA ACTIVA CON EL DEPORTE INDIVIDUAL Y MASIVO EN SAN PABLO"/>
        <s v="FORMACIÓN DE LOS PRIMEROS  TUTORES COMUNITARIOS PARA LA EMERGENCIA"/>
        <s v="FORTALECIENDO EL DEPORTE EN CHAITEN"/>
        <s v="FORTALECIENDO LA ACTIVIDAD FISICA Y EL DEPORTE INCLUSIVO"/>
        <s v="FORTALECIMIENTO DEL PLAN ANUAL DE DEPORTES 2017 I. MUNICIPALIDAD DE DALCAHUE"/>
        <s v="FRUTILLAR, LA CIUDAD MAS DEPORTIVA EN EL CORAZON DE LA PATAGONIA"/>
        <s v="HUALAIHUE EN MOVIMIENTO"/>
        <s v="HUERTO URBANO EN CHAITÉN"/>
        <s v="IMPLEMENTACION DE CENTRAL PARA MUNITOREO COMUNAL, CAMARAS DE SEGURIDAD"/>
        <s v="IMPLEMENTACIÓN DE OFICINA DE EMERGENCIA Y ACTUALIZACIÓN PLAN COMUNAL DE EMERGENCIA EN CURACO DE VÉLEZ"/>
        <s v="INTÉRPRETE DE LENGUA DE SEÑAS PARA APOYAR LA ACCESIBILIDAD DE PERSONAS CON DISCAPACIDAD AUDITIVA A LOS SERVICIOS PÚBLICOS REGIONALES DE LA DÉCIMA REGIÓN."/>
        <s v="JORNADAS ITINERANTES DE PROMOCIONEN DEL CUIDADO DEL MEDIO AMBIENTE Y TENENCIA RESPONSABLE DE MASCOTAS."/>
        <s v="LA CALLE ES TUYA, CASTRO MAS ACTIVO. ILUSTRE MUNICIPALIDAD DE CASTRO"/>
        <s v="LA GIMNASIA ENTRETENIDA EN TU SECTOR, MEJORA TU CALIDAD DE VIDA"/>
        <s v="MEJORAMIENTO DE LA RED COMUNICACIONAL RADIAL VHF Y ADQUISICIÓN DE TELÉFONO SATELITAL PARA LA COMUNA DE CHAITÉN"/>
        <s v="PASEO DE LAS ARTES Y OFICIOS TRADICIONALES DE PALENA"/>
        <s v="PELUN WIYICHE RUTA PATRIMONIAL INDIGENA POR LOS CEMENTERIOS DE SAN JUAN DE LA COSTA"/>
        <s v="PINTA VIOLETA"/>
        <s v="PLAN COMUNAL DE DEPORTE 2017"/>
        <s v="PLAN COMUNAL DE DEPORTES QUEILEN 2017"/>
        <s v="PLAN DEPORTIVO COMUNAL - 2017"/>
        <s v="PROGRAMA DE DESARROLLO DEPORTIVO MUNICIPAL COMUNA DE PUQUELDON 2017"/>
        <s v="PUESTA EN VALOR DEL PATRIMONIO CULTURAL DEL SITIO SIPAM"/>
        <s v="QUINCHAO MEJORA TU CALIDAD DE VIDA A TRAVÉS DEL RECICLAJE"/>
        <s v="RADIOCOMUNICACIÓN PARA RÍO NEGRO."/>
        <s v="RE-CONOCIENDOTE: RETRATA TU ENTORNO, PROTEGE TUS RECUERDOS."/>
        <s v="RECONOCIMIENTO DE PELIGROS VOLCÁNICOS DEL ENTORNO DE COMUNIDADES EXPUESTAS DE LA PROVINCIA DE LLANQUIHUE"/>
        <s v="RECOPILACIÓN DE LA HISTORIA CULTURAL DE CHONCHI."/>
        <s v="SALVAGUARDANDO EL PATRIMONIO CULTURAL A TRAVÉS DEL FESTIVAL COSTUMBRISTA Y GASTRONÓMICO LA MOLIENDA"/>
        <s v="SAN PABLO RADIO CONECTADO"/>
        <s v="SCHOOL KAYAK CSC"/>
        <s v="TALLERES DE ACTIVIDAD FISICA Y DEPORTIVAS PARA NUESTRA COMUNA DE FRESIA 2017-2018"/>
        <s v="ULTRA TRAIL BINACIONAL PALENA 2017"/>
        <s v="V FESTIVAL INTERNACIONAL DE PUEBLOS ORIGINARIOS  SAN JUAN DE LA COSTA 2018"/>
        <s v="VIVE DEPORTES EN SAN JUAN DE LA COSTA, POR MEDIO DE DIFERENTES TALLERES DEPORTIVOS"/>
        <s v="CONSTRUCCION MIRADORES CALLE VICENTE PEREZ ROSALES Y POBL. BERNARDO OHIGGINS"/>
        <s v="MEJORAMIENTO PARADEROS E ILUMINACION PORTICOS TURISTICOS DE PALENA"/>
        <s v="REPOSICION HOSPEDERÍA HOGAR DE CRISTO"/>
        <s v="REPOSICION LUMINARIAS DIVERSOS SECTORES DE LA COMUNA"/>
        <s v="CONSTRUCCION PLAZA POBLACIÃ“N ILUSIÃ“N Y ESPERANZA DE QUEMCHI"/>
        <s v="REPOSICION TECHUMBRE Y DEPENDENCIAS DE LA ESCUELA BÃ�SICA SECTOR EL LIMITE"/>
        <s v="MEJORAMIENTO PASARELA TURÃ�STICA SECTOR LAS ESCALAS, FUTALEUFU"/>
        <s v="CONSTRUCCION SKATEPARK, COMUNA DE QUELLON"/>
        <s v="REPOSICION REPOSICIÃ“N SEDE SAN PEDRO Y MEJORAMIENTO DE ENTORNO"/>
        <s v="CONSTRUCCION PLAZA Y CASETA INFORMACION TURISTICA, COUNA DE QUELLON"/>
        <m/>
      </sharedItems>
    </cacheField>
    <cacheField name="Etapa IDI" numFmtId="0">
      <sharedItems containsBlank="1" count="4">
        <s v="Ejecución"/>
        <s v="Prefactibilidad"/>
        <s v="Diseño"/>
        <m/>
      </sharedItems>
    </cacheField>
    <cacheField name="Servicio Responsable" numFmtId="0">
      <sharedItems containsBlank="1" count="2">
        <s v="Gobierno Regional"/>
        <m/>
      </sharedItems>
    </cacheField>
    <cacheField name="Unidad Técnica" numFmtId="0">
      <sharedItems containsBlank="1"/>
    </cacheField>
    <cacheField name="Nivel Territorial" numFmtId="0">
      <sharedItems containsBlank="1" count="4">
        <s v="Comunal"/>
        <s v="Provincial"/>
        <s v="Regional"/>
        <m/>
      </sharedItems>
    </cacheField>
    <cacheField name="Provincia" numFmtId="0">
      <sharedItems containsBlank="1" count="6">
        <s v=""/>
        <s v="LLANQUIHUE"/>
        <s v="PALENA"/>
        <s v="CHILOE"/>
        <s v="OSORNO"/>
        <m/>
      </sharedItems>
    </cacheField>
    <cacheField name="Comuna" numFmtId="0">
      <sharedItems containsBlank="1"/>
    </cacheField>
    <cacheField name="Localidad" numFmtId="0">
      <sharedItems containsBlank="1" count="2">
        <s v=""/>
        <m/>
      </sharedItems>
    </cacheField>
    <cacheField name="Sector" numFmtId="0">
      <sharedItems containsBlank="1" count="15">
        <s v="Salud"/>
        <s v="Educación y Cultura"/>
        <s v="Multisectorial"/>
        <s v="Agua Potable y Alcantarillado"/>
        <s v="Transporte"/>
        <s v="Deportes"/>
        <s v="Defensa y Seguridad"/>
        <s v="Energía"/>
        <s v="Silvoagropecuario"/>
        <s v="Industria, Comercio, Finanzas y Turismo"/>
        <s v="Vivienda"/>
        <s v="Pesca"/>
        <s v="Justicia"/>
        <s v="Social"/>
        <m/>
      </sharedItems>
    </cacheField>
    <cacheField name="Fecha de Inicio" numFmtId="0">
      <sharedItems containsBlank="1"/>
    </cacheField>
    <cacheField name="Fecha de Término" numFmtId="0">
      <sharedItems containsBlank="1" count="16">
        <s v="31-12-2013"/>
        <s v="31-12-2016"/>
        <s v="31-12-2017"/>
        <s v="31-12-2018"/>
        <s v="30-09-2015"/>
        <s v="31-07-2017"/>
        <s v="31-12-2015"/>
        <s v="14-08-2017"/>
        <s v="01-07-2012"/>
        <s v="01-12-2015"/>
        <s v="31-12-2014"/>
        <s v="30-12-2017"/>
        <s v="28-02-2018"/>
        <s v="28-12-2018"/>
        <s v="01-01-2014"/>
        <m/>
      </sharedItems>
    </cacheField>
    <cacheField name="RATE" numFmtId="0">
      <sharedItems containsBlank="1" count="4">
        <s v="RS"/>
        <s v=""/>
        <s v="Sin Rate"/>
        <m/>
      </sharedItems>
    </cacheField>
    <cacheField name="Descriptor" numFmtId="0">
      <sharedItems containsBlank="1" count="15">
        <s v="Glosa GORE. Glosa 04 (Subt. 29, 31, 33),Glosa GORE. Glosa 08 (Subt. 29, 31, 33)"/>
        <s v="Glosa GORE. Glosa 08 (Subt. 29, 31, 33)"/>
        <s v=""/>
        <s v="Extrasectorial"/>
        <s v="Extrasectorial,Glosa GORE. Glosa 08 (Subt. 29, 31, 33)"/>
        <s v="PLAN ZONAS EXTREMAS,PATAGONIA VERDE"/>
        <s v="Extrasectorial,Glosa GORE. Glosa 04 (Subt. 29, 31, 33),Glosa GORE. Glosa 08 (Subt. 29, 31, 33)"/>
        <s v="Gobernación,Glosa GORE. Glosa 04 (Subt. 29, 31, 33),Glosa GORE. Glosa 08 (Subt. 29, 31, 33)"/>
        <s v="Glosa GORE. Glosa 04 (Subt. 29, 31, 33)"/>
        <s v="PLAN ZONAS EXTREMAS,CHAITEN RECONSTRUCCION,Glosa GORE. Glosa 08 (Subt. 29, 31, 33)"/>
        <s v="PLAN ZONAS EXTREMAS,PATAGONIA VERDE,Glosa GORE. Glosa 08 (Subt. 29, 31, 33)"/>
        <s v="PLAN ZONAS EXTREMAS,PATAGONIA VERDE,Extrasectorial,Glosa GORE. Glosa 08 (Subt. 29, 31, 33)"/>
        <s v="PLAN ZONAS EXTREMAS,PATAGONIA VERDE,Extrasectorial"/>
        <s v="Extrasectorial,Gobernación"/>
        <m/>
      </sharedItems>
    </cacheField>
    <cacheField name="Analista" numFmtId="0">
      <sharedItems containsBlank="1" count="17">
        <s v="PAULINA HUIDOBRO JARAMI"/>
        <s v="GLORIA DEL CARMEN QUEZADA VELASQUEZ"/>
        <s v="Ignacio Ortiz Martin"/>
        <s v="KARIN DEL CARMEN BARRIENTOS WINTER"/>
        <s v="ISABEL ALEGRIA GUTIERREZ"/>
        <s v="RENE CARCAMO ANDRADE"/>
        <s v="Edgardo Olea Bravo"/>
        <s v="Osvaldo Wistuba Lejeune"/>
        <s v="Fabricio Carra Paredes"/>
        <m/>
        <s v="Nicolas Solis de Ovando Maceiras"/>
        <s v="Miguel Soto Santibañez"/>
        <s v="Manuel Munoz Ulloa"/>
        <s v="Claudia Gloria Mazuela Aguila"/>
        <s v="Priscila Saez Rivera"/>
        <s v="VANESSA DIAZ&lt; NAHUEKPAN"/>
        <s v="Ernesto Campos Mendez"/>
      </sharedItems>
    </cacheField>
    <cacheField name="Fuente de Financiamiento" numFmtId="0">
      <sharedItems containsBlank="1" count="10">
        <s v="Fndr"/>
        <s v="Prov.Ley Nro 20.378 Transantiago"/>
        <s v="Prov.Infraestructura Educacional"/>
        <s v="Prov.Saneamiento Sanitario"/>
        <s v="Prov.Infraestructura Rural"/>
        <s v="Prov.Energización"/>
        <s v="Plan Especial de Desarrollo Zonas Extremas"/>
        <s v="Provisiones"/>
        <s v="Provisión Territorios Rezagados"/>
        <m/>
      </sharedItems>
    </cacheField>
    <cacheField name="Ítem Presupuestario" numFmtId="0">
      <sharedItems containsBlank="1" count="6">
        <s v="Proyectos (31.02)"/>
        <s v="A Otras Entidades Públicas (33.03)"/>
        <s v="Al Sector Privado (24.01)"/>
        <s v="ADQUISICIÓN DE ACTIVOS NO FINANCIEROS (29)"/>
        <s v="A Otras Entidades Públicas (24.03)"/>
        <m/>
      </sharedItems>
    </cacheField>
    <cacheField name="Asignación Presupuestaria" numFmtId="0">
      <sharedItems containsBlank="1" count="38">
        <s v="Gastos Administrativos (31.02.001)"/>
        <s v="Obras Civiles (31.02.004)"/>
        <s v="Equipamiento (31.02.005)"/>
        <s v="Equipos (31.02.006)"/>
        <s v="Consultorías (31.02.002)"/>
        <s v="Municipalidades (Programa Mejoramiento de Barrios) (33.03.100)"/>
        <s v="No Definido ()"/>
        <s v="Subsidio Operación Sistema de Autogeneración Energía en Zonas Aisladas (24.01.002)"/>
        <s v="INDAP - Transferencia programa inversión productiva en familias usuarias de programa de asesorías INDAP (30137060-0) (33.03.206)"/>
        <s v="INDAP - Capacitación Asesoría Técnica en Turismo Rural Pequeños Agricultores (30136317-0) (33.03.234)"/>
        <s v="INDAP - Transferencia Obras Menores de Riego y Suministro de Agua AFC (30341233-0) (33.03.269)"/>
        <s v="Otros Gastos (31.02.999)"/>
        <s v="Terrenos (31.02.003)"/>
        <s v="Municipalidades (Fondo Regional de Iniciativa Local) (33.03.125)"/>
        <s v="SECRETARÍA REGIONAL MINISTERIAL DEL MEDIO AMBIENTE - Transferencia recambio de calefactores para la ciudad de Osorno (30136269-0) (33.03.205)"/>
        <s v="SECRETARÍA REGIONAL MINISTERIAL DEL MEDIO AMBIENTE - Transferencia Educación para la implementación buenas prácticas ambientales Osorno (30136293-0) (33.03.204)"/>
        <s v="MINISTERIO DEL MEDIO AMBIENTE - Protección Aplicación Modelo de Uso Sust. En Paisaje Conserv. Chiloé (30136320-0) (33.03.242)"/>
        <s v="Servicio de Salud Osorno - Capacitación en prevención de cáncer PRENEC (30135830-0) (33.03.280)"/>
        <s v="SERNATUR - Transferencia Gestión del Territorio Turístico, Región de Los Lagos (30342025-0) (33.03.247)"/>
        <s v="CONADI - Transferencia Apoyo a la Competitividad Productores Mapuche Williche (30363825-0) (33.03.272)"/>
        <s v="CORFO - Trasferencia Desarrollo Sustentable Destino Turístico Patagonia Verde (30342073-0) (33.03.251)"/>
        <s v="CORFO - Transferencia PDT Pecuario Bovino y Agroindustrial  Prov. Palena y Cochamó (30342022-0) (33.03.252)"/>
        <s v="CORFO - Transferencia Fortalecer la Pesca Artesanal Chaitén, Hualaihué,  Cochamó (30341732-0) (33.03.264)"/>
        <s v="SERNATUR-Desarrollo del Turismo de Intereses Especiales en Territorio Patagonia Verde (30337226-0) (33.03.241)"/>
        <s v="SERCOTEC - Transferencia Fortalecimiento Micro y Pequeña Empresa Patagonia Verde (30345125-0) (33.03.271)"/>
        <s v="SERCOTEC - Transferencia Mejoramiento de la Productividad en Áreas de Manejo II (30349427-0) (33.03.248)"/>
        <s v="SUBPESCA - Transferencia Programa de Fomento y Desarrollo de la Pesca Artesanal Región de Los Lagos 2014-2016 (30343724-0) (33.03.239)"/>
        <s v="SUBPESCA - Recuperación de la diversidad productiva de pesca artesanal (30398233-0) (33.03.282)"/>
        <s v="SUBPESCA - Capital semilla ejes productivos provincia de Palena (30398531-0) (33.03.277)"/>
        <s v="SERCOTEC - Apoyo integral a las ferias libres (30440729-0) (33.03.278)"/>
        <s v="Comisión Nacional de Riego - Programa integral de riego 2016-2018 (30434988-0) (33.03.275)"/>
        <s v="SENCE - Capacitación núcleos gestores territorios PIRDT (30405874-0) (33.03.273)"/>
        <s v="SERNAPESCA - Transferencia Programa de Fomento y Desarrollo de la Pesca Artesanal Región de Los Lagos 2014-2016 (30343724-0) (33.03.238)"/>
        <s v="Mobiliario y Otros (29.04)"/>
        <s v="Máquinas y Equipos (29.05)"/>
        <s v="Aplicación Numeral 2.1 Glosa 02 Común para Gobiernos Regionales (24.01.100)"/>
        <s v="Aplicación Numeral 2.1 Glosa 02 Común para Gobiernos Regionales (24.03.100)"/>
        <m/>
      </sharedItems>
    </cacheField>
    <cacheField name="Costo EBI" numFmtId="0">
      <sharedItems containsString="0" containsBlank="1" containsNumber="1" containsInteger="1" minValue="0" maxValue="100954825722"/>
    </cacheField>
    <cacheField name="Costo Consejo Regional" numFmtId="0">
      <sharedItems containsString="0" containsBlank="1" containsNumber="1" containsInteger="1" minValue="0" maxValue="100697710852"/>
    </cacheField>
    <cacheField name="Costo Ajustado" numFmtId="0">
      <sharedItems containsString="0" containsBlank="1" containsNumber="1" containsInteger="1" minValue="97915" maxValue="138580460712"/>
    </cacheField>
    <cacheField name="Gastado Años Anteriores" numFmtId="0">
      <sharedItems containsString="0" containsBlank="1" containsNumber="1" containsInteger="1" minValue="0" maxValue="75652735831"/>
    </cacheField>
    <cacheField name="Solicitado" numFmtId="0">
      <sharedItems containsString="0" containsBlank="1" containsNumber="1" containsInteger="1" minValue="0" maxValue="40807145481"/>
    </cacheField>
    <cacheField name="Saldo Próximo Año" numFmtId="0">
      <sharedItems containsString="0" containsBlank="1" containsNumber="1" containsInteger="1" minValue="0" maxValue="22120579400"/>
    </cacheField>
    <cacheField name="Saldo Años Restantes" numFmtId="0">
      <sharedItems containsString="0" containsBlank="1" containsNumber="1" containsInteger="1" minValue="0" maxValue="0" count="2">
        <n v="0"/>
        <m/>
      </sharedItems>
    </cacheField>
    <cacheField name="Asignado" numFmtId="0">
      <sharedItems containsString="0" containsBlank="1" containsNumber="1" containsInteger="1" minValue="0" maxValue="3312408189"/>
    </cacheField>
    <cacheField name="Asignación Disponible" numFmtId="0">
      <sharedItems containsString="0" containsBlank="1" containsNumber="1" containsInteger="1" minValue="-2271525547" maxValue="86230350"/>
    </cacheField>
    <cacheField name="Saldo por Asignar" numFmtId="0">
      <sharedItems containsString="0" containsBlank="1" containsNumber="1" containsInteger="1" minValue="0" maxValue="36022859292"/>
    </cacheField>
    <cacheField name="Total Pagado" numFmtId="0">
      <sharedItems containsString="0" containsBlank="1" containsNumber="1" containsInteger="1" minValue="0" maxValue="5583933736"/>
    </cacheField>
    <cacheField name="Arrastre" numFmtId="0">
      <sharedItems containsString="0" containsBlank="1" containsNumber="1" containsInteger="1" minValue="0" maxValue="29600421578"/>
    </cacheField>
    <cacheField name="Programado Enero" numFmtId="0">
      <sharedItems containsString="0" containsBlank="1" containsNumber="1" containsInteger="1" minValue="0" maxValue="0" count="2">
        <n v="0"/>
        <m/>
      </sharedItems>
    </cacheField>
    <cacheField name="Pagado Enero" numFmtId="0">
      <sharedItems containsString="0" containsBlank="1" containsNumber="1" containsInteger="1" minValue="0" maxValue="1565834672"/>
    </cacheField>
    <cacheField name="Programado Febrero" numFmtId="0">
      <sharedItems containsString="0" containsBlank="1" containsNumber="1" containsInteger="1" minValue="0" maxValue="0" count="2">
        <n v="0"/>
        <m/>
      </sharedItems>
    </cacheField>
    <cacheField name="Pagado Febrero" numFmtId="0">
      <sharedItems containsString="0" containsBlank="1" containsNumber="1" containsInteger="1" minValue="0" maxValue="4018099064" count="94">
        <n v="0"/>
        <n v="1600000"/>
        <n v="232525658"/>
        <n v="150621228"/>
        <n v="1111111"/>
        <n v="229470426"/>
        <n v="3092308"/>
        <n v="91351143"/>
        <n v="188912857"/>
        <n v="4500000"/>
        <m/>
        <n v="3890464"/>
        <n v="2015116"/>
        <n v="3600000"/>
        <n v="22233013"/>
        <n v="1300000"/>
        <n v="83864423"/>
        <n v="1341583"/>
        <n v="71291766"/>
        <n v="12909872"/>
        <n v="23475158"/>
        <n v="1560000"/>
        <n v="1645250"/>
        <n v="39326024"/>
        <n v="1172563"/>
        <n v="52643150"/>
        <n v="1200000"/>
        <n v="81963368"/>
        <n v="21514409"/>
        <n v="22741577"/>
        <n v="18106248"/>
        <n v="6232572"/>
        <n v="9829578"/>
        <n v="10125847"/>
        <n v="40155452"/>
        <n v="13493609"/>
        <n v="19382540"/>
        <n v="3401630"/>
        <n v="22227634"/>
        <n v="14084280"/>
        <n v="12828777"/>
        <n v="36016795"/>
        <n v="11984866"/>
        <n v="11866648"/>
        <n v="17091562"/>
        <n v="14683336"/>
        <n v="8401831"/>
        <n v="13193159"/>
        <n v="732421"/>
        <n v="3111661"/>
        <n v="14542276"/>
        <n v="74620129"/>
        <n v="23451466"/>
        <n v="9055999"/>
        <n v="6542427"/>
        <n v="13341815"/>
        <n v="24462462"/>
        <n v="13042406"/>
        <n v="8746500"/>
        <n v="19737638"/>
        <n v="31300541"/>
        <n v="18015380"/>
        <n v="28798540"/>
        <n v="55205563"/>
        <n v="9480373"/>
        <n v="29059800"/>
        <n v="33745232"/>
        <n v="10454948"/>
        <n v="39845514"/>
        <n v="30586670"/>
        <n v="40901520"/>
        <n v="13122068"/>
        <n v="35502000"/>
        <n v="633031488"/>
        <n v="2650609"/>
        <n v="717733008"/>
        <n v="4249413"/>
        <n v="1347746"/>
        <n v="6698601"/>
        <n v="82343181"/>
        <n v="148195484"/>
        <n v="1863850"/>
        <n v="1643000"/>
        <n v="2500000"/>
        <n v="1350000"/>
        <n v="3882100"/>
        <n v="3500000"/>
        <n v="49731836"/>
        <n v="10762097"/>
        <n v="7820383"/>
        <n v="32597953"/>
        <n v="6110650"/>
        <n v="68103485"/>
        <n v="4018099064"/>
      </sharedItems>
    </cacheField>
    <cacheField name="Programado Marzo" numFmtId="0">
      <sharedItems containsString="0" containsBlank="1" containsNumber="1" containsInteger="1" minValue="0" maxValue="0" count="2">
        <n v="0"/>
        <m/>
      </sharedItems>
    </cacheField>
    <cacheField name="Pagado Marzo" numFmtId="0">
      <sharedItems containsString="0" containsBlank="1" containsNumber="1" containsInteger="1" minValue="0" maxValue="0" count="2">
        <n v="0"/>
        <m/>
      </sharedItems>
    </cacheField>
    <cacheField name="Programado Abril" numFmtId="0">
      <sharedItems containsString="0" containsBlank="1" containsNumber="1" containsInteger="1" minValue="0" maxValue="0" count="2">
        <n v="0"/>
        <m/>
      </sharedItems>
    </cacheField>
    <cacheField name="Pagado Abril" numFmtId="0">
      <sharedItems containsString="0" containsBlank="1" containsNumber="1" containsInteger="1" minValue="0" maxValue="0" count="2">
        <n v="0"/>
        <m/>
      </sharedItems>
    </cacheField>
    <cacheField name="Programado Mayo" numFmtId="0">
      <sharedItems containsString="0" containsBlank="1" containsNumber="1" containsInteger="1" minValue="0" maxValue="0" count="2">
        <n v="0"/>
        <m/>
      </sharedItems>
    </cacheField>
    <cacheField name="Pagado Mayo" numFmtId="0">
      <sharedItems containsString="0" containsBlank="1" containsNumber="1" containsInteger="1" minValue="0" maxValue="0" count="2">
        <n v="0"/>
        <m/>
      </sharedItems>
    </cacheField>
    <cacheField name="Programado Junio" numFmtId="0">
      <sharedItems containsString="0" containsBlank="1" containsNumber="1" containsInteger="1" minValue="0" maxValue="0" count="2">
        <n v="0"/>
        <m/>
      </sharedItems>
    </cacheField>
    <cacheField name="Pagado Junio" numFmtId="0">
      <sharedItems containsString="0" containsBlank="1" containsNumber="1" containsInteger="1" minValue="0" maxValue="0" count="2">
        <n v="0"/>
        <m/>
      </sharedItems>
    </cacheField>
    <cacheField name="Programado Julio" numFmtId="0">
      <sharedItems containsString="0" containsBlank="1" containsNumber="1" containsInteger="1" minValue="0" maxValue="0" count="2">
        <n v="0"/>
        <m/>
      </sharedItems>
    </cacheField>
    <cacheField name="Pagado Julio" numFmtId="0">
      <sharedItems containsString="0" containsBlank="1" containsNumber="1" containsInteger="1" minValue="0" maxValue="0" count="2">
        <n v="0"/>
        <m/>
      </sharedItems>
    </cacheField>
    <cacheField name="Programado Agosto" numFmtId="0">
      <sharedItems containsString="0" containsBlank="1" containsNumber="1" containsInteger="1" minValue="0" maxValue="0" count="2">
        <n v="0"/>
        <m/>
      </sharedItems>
    </cacheField>
    <cacheField name="Pagado Agosto" numFmtId="0">
      <sharedItems containsString="0" containsBlank="1" containsNumber="1" containsInteger="1" minValue="0" maxValue="0" count="2">
        <n v="0"/>
        <m/>
      </sharedItems>
    </cacheField>
    <cacheField name="Programado Septiembre" numFmtId="0">
      <sharedItems containsString="0" containsBlank="1" containsNumber="1" containsInteger="1" minValue="0" maxValue="0" count="2">
        <n v="0"/>
        <m/>
      </sharedItems>
    </cacheField>
    <cacheField name="Pagado Septiembre" numFmtId="0">
      <sharedItems containsString="0" containsBlank="1" containsNumber="1" containsInteger="1" minValue="0" maxValue="0" count="2">
        <n v="0"/>
        <m/>
      </sharedItems>
    </cacheField>
    <cacheField name="Programado Octubre" numFmtId="0">
      <sharedItems containsString="0" containsBlank="1" containsNumber="1" containsInteger="1" minValue="0" maxValue="0" count="2">
        <n v="0"/>
        <m/>
      </sharedItems>
    </cacheField>
    <cacheField name="Pagado Octubre" numFmtId="0">
      <sharedItems containsString="0" containsBlank="1" containsNumber="1" containsInteger="1" minValue="0" maxValue="0" count="2">
        <n v="0"/>
        <m/>
      </sharedItems>
    </cacheField>
    <cacheField name="Programado Noviembre" numFmtId="0">
      <sharedItems containsString="0" containsBlank="1" containsNumber="1" containsInteger="1" minValue="0" maxValue="0" count="2">
        <n v="0"/>
        <m/>
      </sharedItems>
    </cacheField>
    <cacheField name="Pagado Noviembre" numFmtId="0">
      <sharedItems containsString="0" containsBlank="1" containsNumber="1" containsInteger="1" minValue="0" maxValue="0" count="2">
        <n v="0"/>
        <m/>
      </sharedItems>
    </cacheField>
    <cacheField name="Programado Diciembre" numFmtId="0">
      <sharedItems containsString="0" containsBlank="1" containsNumber="1" containsInteger="1" minValue="0" maxValue="0" count="2">
        <n v="0"/>
        <m/>
      </sharedItems>
    </cacheField>
    <cacheField name="Pagado Diciembre" numFmtId="0">
      <sharedItems containsString="0" containsBlank="1" containsNumber="1" containsInteger="1" minValue="0" maxValue="0" count="2">
        <n v="0"/>
        <m/>
      </sharedItems>
    </cacheField>
    <cacheField name="Programa Chile Solidario (Relación Ppal)" numFmtId="0">
      <sharedItems containsBlank="1" count="2">
        <s v=""/>
        <m/>
      </sharedItems>
    </cacheField>
    <cacheField name="Programa Chile Solidario (Otras Relaciones)" numFmtId="0">
      <sharedItems containsBlank="1" count="2">
        <s v=""/>
        <m/>
      </sharedItems>
    </cacheField>
    <cacheField name="Genero (Relacionado)" numFmtId="0">
      <sharedItems containsBlank="1" count="2">
        <s v=""/>
        <m/>
      </sharedItems>
    </cacheField>
    <cacheField name="Genero (Observaciones)" numFmtId="0">
      <sharedItems containsBlank="1" count="2">
        <s v=""/>
        <m/>
      </sharedItems>
    </cacheField>
    <cacheField name="Territorios y Zonas Especiales (Relación Ppal)" numFmtId="0">
      <sharedItems containsBlank="1" count="2">
        <s v=""/>
        <m/>
      </sharedItems>
    </cacheField>
    <cacheField name="Territorios y Zonas Especiales (Otras Relaciones)" numFmtId="0">
      <sharedItems containsBlank="1" count="2">
        <s v=""/>
        <m/>
      </sharedItems>
    </cacheField>
    <cacheField name="Ejes Estratégicos (Relación Ppal)" numFmtId="0">
      <sharedItems containsBlank="1" count="9">
        <s v=""/>
        <s v="DESARROLLO DE UN SISTEMA QUE PROMUEVA UNA MEJOR CALIDAD DE VIDA Y ORIENTADO A PREVENIR Y GARANTIZAR"/>
        <s v="GENERACIÓN DE UN SISTEMA EDUCATIVO QUE RESPONDA A UNA EDUCACIÓN DE CALIDAD, INNOVADOR, CON IGUALDAD"/>
        <s v="FORTALECIMIENTO DE LOS ELEMENTOS DE LA COMUNIDAD PLURICULTURAL REGIONAL A TRAVÉS DEL RECONOCIMIENTO"/>
        <s v="FORTALECIMIENTO DEL DESARROLLO RURAL A TRAVÉS DE LA CONECTIVIDAD, GENERACIÓN Y FORTALECIMIENTO DE OP"/>
        <s v="FOMENTO DE UN SISTEMA DE SEGURIDAD QUE PROPICIE UN AMBIENTE CIUDADANO DE PARTICIPACIÓN Y COOPERACIÓN"/>
        <s v="Sin relación con este instrumento"/>
        <s v="GENERACIÓN DE UN SISTEMA DE EMPLEABILIDAD, BASADO EN UN MERCADO LABORAL ESTABLE Y CALIFICADO, RESGUA"/>
        <m/>
      </sharedItems>
    </cacheField>
    <cacheField name="Ejes Estratégicos (Otras Relaciones)" numFmtId="0">
      <sharedItems containsBlank="1" count="4">
        <s v=""/>
        <s v="DESARROLLO DE UN SISTEMA QUE PROMUEVA UNA MEJOR CALIDAD DE VIDA Y ORIENTADO A PREVENIR Y GARANTIZAR UNA SALUD DE CALIDAD E INCLUSIVA PARA LA REGIÓN"/>
        <s v="GENERACIÓN DE UN SISTEMA EDUCATIVO QUE RESPONDA A UNA EDUCACIÓN DE CALIDAD, INNOVADOR, CON IGUALDAD Y COBERTURA PARA LA FORMACIÓN DEL CAPITAL HUMANO DE LA REGIÓN"/>
        <m/>
      </sharedItems>
    </cacheField>
    <cacheField name="Plan Regional de Gobierno 2014 (Relación Ppal)" numFmtId="0">
      <sharedItems containsBlank="1" count="2">
        <m/>
        <s v=""/>
      </sharedItems>
    </cacheField>
    <cacheField name="Plan Regional de Gobierno 2014 (Otras Relaciones)" numFmtId="0">
      <sharedItems containsBlank="1" count="2">
        <m/>
        <s v=""/>
      </sharedItems>
    </cacheField>
    <cacheField name="Seguimiento Compromisos (Relación Ppal)" numFmtId="0">
      <sharedItems containsBlank="1" count="2">
        <m/>
        <s v=""/>
      </sharedItems>
    </cacheField>
    <cacheField name="Seguimiento Compromisos (Otras Relaciones)" numFmtId="0">
      <sharedItems containsBlank="1" count="2">
        <m/>
        <s v=""/>
      </sharedItems>
    </cacheField>
    <cacheField name="Politica de Turismo de Los Lagos (Relación Ppal)" numFmtId="0">
      <sharedItems containsBlank="1" count="2">
        <m/>
        <s v=""/>
      </sharedItems>
    </cacheField>
    <cacheField name="Politica de Turismo de Los Lagos (Otras Relaciones)" numFmtId="0">
      <sharedItems containsBlank="1" count="2">
        <m/>
        <s v="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uario" refreshedDate="43167.610400810183" createdVersion="4" refreshedVersion="4" minRefreshableVersion="3" recordCount="965">
  <cacheSource type="worksheet">
    <worksheetSource ref="A1:T1048576" sheet="FEBRERO"/>
  </cacheSource>
  <cacheFields count="20">
    <cacheField name="SUBT." numFmtId="0">
      <sharedItems containsString="0" containsBlank="1" containsNumber="1" containsInteger="1" minValue="22" maxValue="33"/>
    </cacheField>
    <cacheField name="ESTADO" numFmtId="0">
      <sharedItems containsBlank="1"/>
    </cacheField>
    <cacheField name="SECTOR" numFmtId="0">
      <sharedItems containsBlank="1" count="18">
        <m/>
        <s v="SALUD"/>
        <s v="DEFENSA Y SEGURIDAD"/>
        <s v="TRANSPORTE"/>
        <s v="VIVIENDA"/>
        <s v="EDUCACIÓN Y CULTURA"/>
        <s v="MULTISECTORIAL"/>
        <s v="INDUSTRIA, COMERCIO, FINANZAS Y TURISMO"/>
        <s v="AGUA POTABLE Y ALCANTARILLADO"/>
        <s v="DEPORTE"/>
        <s v="ENERGÍA"/>
        <s v="PESCA"/>
        <s v="SILVOAGROPECUARIO"/>
        <s v="TRANSPORTE " u="1"/>
        <s v="ENERGIA" u="1"/>
        <s v="JUSTICIA" u="1"/>
        <s v="TURISMO" u="1"/>
        <s v="MULTESCTORIAL" u="1"/>
      </sharedItems>
    </cacheField>
    <cacheField name="PROVINCIA" numFmtId="0">
      <sharedItems containsBlank="1" count="10">
        <m/>
        <s v="OSORNO"/>
        <s v="LLANQUIHUE"/>
        <s v="CHILOE"/>
        <s v="PALENA"/>
        <s v="BOMBEROS"/>
        <s v="REGIONAL"/>
        <s v="FOMENTO"/>
        <s v="BOMBERO" u="1"/>
        <s v="REGION X" u="1"/>
      </sharedItems>
    </cacheField>
    <cacheField name="COMUNA" numFmtId="0">
      <sharedItems containsBlank="1"/>
    </cacheField>
    <cacheField name="PROVISION" numFmtId="0">
      <sharedItems containsBlank="1" containsMixedTypes="1" containsNumber="1" containsInteger="1" minValue="-4547" maxValue="-4547" count="13">
        <m/>
        <s v="FAR"/>
        <s v="LIBRE"/>
        <s v="FIE"/>
        <s v="SS"/>
        <s v="ENERGIZACION"/>
        <s v="RSD"/>
        <s v="FRIL"/>
        <s v="PVP"/>
        <s v="PV"/>
        <s v="PIR"/>
        <s v="FIC"/>
        <n v="-4547" u="1"/>
      </sharedItems>
    </cacheField>
    <cacheField name="ETAPA" numFmtId="0">
      <sharedItems containsBlank="1"/>
    </cacheField>
    <cacheField name="BIP" numFmtId="0">
      <sharedItems containsBlank="1" containsMixedTypes="1" containsNumber="1" containsInteger="1" minValue="20086686" maxValue="40001823"/>
    </cacheField>
    <cacheField name="INI" numFmtId="0">
      <sharedItems containsBlank="1"/>
    </cacheField>
    <cacheField name="NOMBRE DEL PROYECTO" numFmtId="0">
      <sharedItems containsBlank="1"/>
    </cacheField>
    <cacheField name=" COSTO" numFmtId="3">
      <sharedItems containsString="0" containsBlank="1" containsNumber="1" minValue="12000000" maxValue="488875018896.19678"/>
    </cacheField>
    <cacheField name="GASTO AÑOS ANTERIORES" numFmtId="3">
      <sharedItems containsString="0" containsBlank="1" containsNumber="1" containsInteger="1" minValue="0" maxValue="135082447683"/>
    </cacheField>
    <cacheField name="COMPROMISO 2018" numFmtId="3">
      <sharedItems containsString="0" containsBlank="1" containsNumber="1" minValue="0" maxValue="110223094785.64462"/>
    </cacheField>
    <cacheField name="ENERO" numFmtId="3">
      <sharedItems containsString="0" containsBlank="1" containsNumber="1" containsInteger="1" minValue="0" maxValue="1565834672"/>
    </cacheField>
    <cacheField name="FEBRERO" numFmtId="3">
      <sharedItems containsString="0" containsBlank="1" containsNumber="1" containsInteger="1" minValue="0" maxValue="4018099064"/>
    </cacheField>
    <cacheField name="TOTAL PAGADO" numFmtId="3">
      <sharedItems containsString="0" containsBlank="1" containsNumber="1" containsInteger="1" minValue="0" maxValue="5583933736"/>
    </cacheField>
    <cacheField name="SALDO A DICIEMBRE" numFmtId="3">
      <sharedItems containsString="0" containsBlank="1" containsNumber="1" minValue="0" maxValue="104639161049.64462"/>
    </cacheField>
    <cacheField name="SALDO POR INVERTIR" numFmtId="3">
      <sharedItems containsString="0" containsBlank="1" containsNumber="1" minValue="-3000000000" maxValue="243569476427.55212"/>
    </cacheField>
    <cacheField name="SITUACION ACTUAL" numFmtId="0">
      <sharedItems containsBlank="1"/>
    </cacheField>
    <cacheField name="RATE 2018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Usuario" refreshedDate="43167.610401504629" createdVersion="4" refreshedVersion="4" minRefreshableVersion="3" recordCount="245">
  <cacheSource type="worksheet">
    <worksheetSource ref="A1:F1048576" sheet="Hoja2"/>
  </cacheSource>
  <cacheFields count="7">
    <cacheField name="CODIGO BIP" numFmtId="0">
      <sharedItems containsBlank="1" containsMixedTypes="1" containsNumber="1" containsInteger="1" minValue="20086686" maxValue="30486029" count="128">
        <n v="30063478"/>
        <n v="30034666"/>
        <n v="30103446"/>
        <n v="30199272"/>
        <n v="30154323"/>
        <n v="30137333"/>
        <m/>
        <n v="30228773"/>
        <n v="30461279"/>
        <n v="20195455"/>
        <n v="30076574"/>
        <n v="30088011"/>
        <n v="30130451"/>
        <n v="30130453"/>
        <n v="30458130"/>
        <n v="30071843"/>
        <n v="30291172"/>
        <n v="30128506"/>
        <n v="30219228"/>
        <n v="30465244"/>
        <n v="30465242"/>
        <n v="30077934"/>
        <n v="30108787"/>
        <n v="30279673"/>
        <n v="30279675"/>
        <n v="30279676"/>
        <n v="30279677"/>
        <n v="30464833"/>
        <n v="30248522"/>
        <n v="30342773"/>
        <n v="30077481"/>
        <n v="30427023"/>
        <n v="20086686"/>
        <n v="30087299"/>
        <n v="30204522"/>
        <n v="30465984"/>
        <n v="30136720"/>
        <n v="30377475"/>
        <n v="30064230"/>
        <s v="20144598-3"/>
        <n v="30460140"/>
        <n v="30447539"/>
        <n v="30396578"/>
        <n v="30121787"/>
        <n v="30098600"/>
        <n v="30464752"/>
        <n v="30115252"/>
        <n v="30093309"/>
        <n v="30129912"/>
        <n v="30185572"/>
        <n v="30086050"/>
        <n v="30086056"/>
        <n v="30365273"/>
        <n v="20190549"/>
        <n v="30440174"/>
        <n v="30106468"/>
        <n v="30481457"/>
        <n v="30188272"/>
        <n v="30063734"/>
        <n v="30125798"/>
        <n v="30465245"/>
        <n v="30453827"/>
        <n v="30466433"/>
        <n v="30395727"/>
        <n v="30134014"/>
        <n v="30428525"/>
        <n v="30486029"/>
        <n v="30083300"/>
        <n v="30212472"/>
        <n v="30085373"/>
        <n v="30117895"/>
        <n v="30134380"/>
        <n v="30128140"/>
        <n v="30388872"/>
        <n v="30356933"/>
        <n v="30115395"/>
        <n v="30429872"/>
        <n v="30129273"/>
        <n v="30097978"/>
        <n v="30080729"/>
        <n v="30133755"/>
        <n v="30429222"/>
        <n v="30291175" u="1"/>
        <n v="30121793" u="1"/>
        <n v="30098602" u="1"/>
        <n v="30154327" u="1"/>
        <n v="30185573" u="1"/>
        <n v="30291176" u="1"/>
        <n v="30098603" u="1"/>
        <n v="30185574" u="1"/>
        <n v="30086051" u="1"/>
        <n v="30465246" u="1"/>
        <n v="30365276" u="1"/>
        <n v="30185575" u="1"/>
        <n v="30115253" u="1"/>
        <n v="30086052" u="1"/>
        <n v="30279674" u="1"/>
        <n v="30365277" u="1"/>
        <n v="30185576" u="1"/>
        <n v="30115254" u="1"/>
        <n v="30086053" u="1"/>
        <n v="30121788" u="1"/>
        <n v="30365278" u="1"/>
        <n v="30185577" u="1"/>
        <n v="30115255" u="1"/>
        <n v="30086054" u="1"/>
        <n v="30121789" u="1"/>
        <n v="30365279" u="1"/>
        <n v="30098604" u="1"/>
        <n v="30185578" u="1"/>
        <n v="30115256" u="1"/>
        <n v="30086055" u="1"/>
        <n v="30121790" u="1"/>
        <n v="30098605" u="1"/>
        <n v="30365274" u="1"/>
        <n v="30115257" u="1"/>
        <n v="30130452" u="1"/>
        <n v="30154324" u="1"/>
        <n v="30291173" u="1"/>
        <n v="30121791" u="1"/>
        <n v="30098606" u="1"/>
        <n v="30365275" u="1"/>
        <n v="30154325" u="1"/>
        <n v="30204523" u="1"/>
        <n v="30291174" u="1"/>
        <n v="30121792" u="1"/>
        <n v="30098601" u="1"/>
        <n v="30154326" u="1"/>
      </sharedItems>
    </cacheField>
    <cacheField name="NOMBRE" numFmtId="0">
      <sharedItems containsBlank="1" count="77">
        <s v="DISEÑO Y REPOSICION ESCUELA MAILLEN ESTERO EJECUCION"/>
        <s v="REPOSICION POSTA RURAL DE CHAICAS"/>
        <s v="CONSTRUCCION ESTABLECIEMIENTO EDUCACIONAL SECTOR ALERCE, I ETAPA PTO MONTT"/>
        <s v="REPOSICION ESTADIO ANTONIO VARAS COMUNA DE PUERTO MONTT"/>
        <s v="CONSTRUCCION COMUNIDAD TERAPEUTICA DROGODEPENDIENTES PROVINCIA DE LLANQUIHUE"/>
        <s v="CONSERVACION EDIFICIO GOBERNACION PROVINCIAL DE LLANQUIHUE"/>
        <m/>
        <s v="ADQUISICION EQUIPAMIENTO MATERIALES PELIGROSOS BOMBEROS PUERTO MONTT"/>
        <s v="AMPLIACION APR LAS QUEMAS SAN ANTONIO SECTOR CHAQUEIHUA"/>
        <s v="MEJORAMIENTO CALLE PADRE HARTER"/>
        <s v="REPOSIICON EDIFICIO CONSISTORIAL COMUNA DE LLANQUIHUE"/>
        <s v="CONSTRUCCION PLANTA DE TRATAMIENTO LOCALIDAD DE PARGA"/>
        <s v="MEJORAMIENTO 03 CALLES LOCALIDAD DE PARGA, FRESIA"/>
        <s v="PMB LOS PRADOS"/>
        <s v="CONSTRUCCION EDIFICIO CONSISTORIAL FRUTILLAR"/>
        <s v="REPOSICION Y AMPLIACION BIBLIOTECA MUNICIPAL DE FRUTILLAR"/>
        <s v="CONSTRUCCION RED DE AGUA POTABLE SECTOR LOS BAJOS"/>
        <s v="REPOSICION CENTRO DE SALUD DE ATENCION PRIMARIA FRUTILLAR"/>
        <s v="CONSTRUCCION RED DE APR SECTOR COLONIA SAN MARTIN, FRUTILLAR"/>
        <s v="CONSTRUCCION RED DE APR CENTINELA LA HUACHA"/>
        <s v="CONSTRUCCION CALLE NUEVA NUEVE DE FRUTILLAR"/>
        <s v="REPOSICION DE REDES AP Y ALCANT. CAÑITAS LOS MUERMOS (2)"/>
        <s v="MEJORAMIENTO Y CONSTRUCCION DE NICHOS CEMENTERIO LOS MUERMOS"/>
        <s v="CONSERVACION DE 20,2 KM DE CAMINOS VECINALES DE LOS MUERMOS"/>
        <s v="CONSTRUCCION ESTADIO MUNICIPAL DE COCHAMO"/>
        <s v="MEJORAMIENTO RUTA V-69, SECTOR RALUN-COCHAMO, COMUNA DE COCHAM,O"/>
        <s v="RESTAURACION IGLESIA N.S. DE LA CANDELARIA DE CARELMAPU, MAULLIN"/>
        <s v="EQUIPAMIENTO TECNOLOGICO PARA EDUCACION PREBASICA MAULLIN"/>
        <s v="REPOSICION PARCIAL LICEO POLITECNICO CALBUCIO"/>
        <s v="CONSTRUCCION CEMENTERIO MUNICIPAL DE CALBUCO"/>
        <s v="REPOSICION CUARTEL SEXTA CIA DE BOMBEROS, PUERTO VARAS"/>
        <s v="ADQUISICION CEMENTERIO PARQUE LAS ROSAS"/>
        <s v="RESTAURACION FACHADAS ZONA TIPICA PUERTO VARAS"/>
        <s v="CONSTRUCCION HOSPITAL PUERTO VARAS"/>
        <s v="REPOSICION ESTADIO EWALDO KLEIN DE PUERTO VARAS"/>
        <s v="PTES CAMANCHACA, SIN NOMBRE Y LA PERA"/>
        <s v="CONSERVACION FACHADAS Y CIRCULACIONES CENTRO ADMINISTRATIVO REGIONAL"/>
        <s v="DIAGNOSTICO DIVERSOS SECTORES ARCHIPIELAGO ISLAS DESERTORES, CHAITEN"/>
        <s v="CONSERVACION PUNTOS CONGESTIONADOS REGION DE LOS LAGOS"/>
        <s v="CONSTRUCCION REDES DE AGUA POTABLE Y ALCANTARILLADO DIVERSOS SECTORES DE CASTRO"/>
        <s v="MEJORAMIENTO Y AMPLIACION HOSPITAL DE CASTRO (prefactibilidad)"/>
        <s v="NORMALIZACION DE TRES INTERSECCIONES CONFLICTIVAS  RUTA 5, CASTRO"/>
        <s v="CONSTRUCCION SISTEMA AGUA POTABLE RURAL GUAPILACUY COMUNA DE ANCUD"/>
        <s v="REPOSICION LICEO ALFREDO BARRIA OYARZUN"/>
        <s v="CONSTRUCCION CENTRO CIVICO DE DALCAHUE"/>
        <s v="REPOSICIÓN ESCUELA BASICA LLIUCO , QUEMCHI"/>
        <s v="REPOSICION ESCUELA LA CAPILLA DE ISLA CAGUACH"/>
        <s v="CONSERVACION DIVERSOS CAMINOS RURALES COMUNA PUQUELDON"/>
        <s v="AMPLIACION Y REMODELACION CONSULTORIO ANTONIO VARAS"/>
        <s v="CONSERVACIÓN MULTICANCHA CUBIERTA LICEO DE HOMBRES MANUEL MONTT"/>
        <s v="REPOSICIÓN ESCUELA RURAL LAGUNITAS COMUNA PUERTO MONTT (DISEÑO)"/>
        <s v="ADQUISICIÓN CAMIÓN CARGA LATERAL Y TRANSBORDO MOVIL PARA _x000a_RECOLECCIÓN RESIDUOS SÓLIDOS"/>
        <s v="REPOSICIÓN BUS DE PASAJEROS DE COCHAMÓ"/>
        <s v="NORMALIZACION CESFAM PUERTO VARAS"/>
        <s v="MEJORAMIENTO INFRAESTRUCTURA HOSPITAL LLANQUIHUE"/>
        <s v="CONTRUCCIÓN SERVICIO DE APR SECTOR COPIHUE, FRUTILLAR"/>
        <s v="CONSERVACIÓN CNOS. VECINALES POR GLOSA 7, ETAPA 1, PROVINCIA CHILOÉ"/>
        <s v="CONSTRUCCIÓN SISTEMA AGUA POTABLE RURAL QUILIPULLI ROMAZAL, CHONCHI"/>
        <s v="CONSTRUCCION REDES DE AP Y ALCANTAR. SECTOR VISTA HERMOSA, DALCAHUE"/>
        <s v="CONSTRUCCION GIMNASIO TENAUN COMUNA DE DALCAHUE"/>
        <s v="CONSERVACIÓN CAMINOS NO ENROLADOS QUELLON CONTINENTAL"/>
        <s v="ADQUISICIÓN MINIBUS ESCUELA DIFERENCIAL SAN CARLOS DE ANCUD"/>
        <s v="NORMALIZACIÓN HOSPITAL DE ANCUD, PROVINCIA DE CHILOÉ"/>
        <s v="CONSTRUCCION SERVICIO APR SECTOR RURAL EL MAÑIO"/>
        <s v="REPOSICION ESTADIO MUNICIPAL DE FRUTILLAR"/>
        <s v="MEJORAMIENTO DIVERSAS CALLES LOCALIDAD DE QUENUIR, COMUNA DE MAULLIN"/>
        <s v="REPOSICION POSTA  DE SALUD RURAL LA PASADA"/>
        <s v="NORMALIZACION CENTRO SALUD FAMILIAR ALERCE, COMUNA DE PUERTO MONTT"/>
        <s v="CONSTRUCCION SERVICIO APR CHINCHIN GRANDE "/>
        <s v="MEJORAMIENTO CALLE BARROS ARANA"/>
        <s v="CONSTRUCCIÓN CUARTEL OCTAVA COMPAÑÍA DE BOMBEROS, PUERTO MONTT"/>
        <s v="MEJORAMIENTOS REDES DE AGUA POTABLE Y ALCANTARILLADO VILLA MUNICIPAL LOS PINOS ALTOS "/>
        <s v="CONSTRUCCION HOSPEDERIA HOGAR DE CRISTO"/>
        <s v="AMPLIACIÓN COMPLEJO DEPORTIVO ESTERO LOBOS"/>
        <s v="REPOSICION CENTRO SALUD FAMILIAR  ANGELMO"/>
        <s v="CONSERVACIÓN RED VIAL DE VARIOS CAMINOS PAVIMENTADOS AÑO 2013 (C33)"/>
        <s v="TRANSFERENCIA FLOTA LOCOMOCION COLECTIVA"/>
      </sharedItems>
    </cacheField>
    <cacheField name="ITEM" numFmtId="0">
      <sharedItems containsBlank="1" containsMixedTypes="1" containsNumber="1" containsInteger="1" minValue="0" maxValue="145765243"/>
    </cacheField>
    <cacheField name="PROGRAMADO ENERO" numFmtId="0">
      <sharedItems containsString="0" containsBlank="1" containsNumber="1" containsInteger="1" minValue="0" maxValue="113000000"/>
    </cacheField>
    <cacheField name="PROGRAMADO FEB" numFmtId="0">
      <sharedItems containsString="0" containsBlank="1" containsNumber="1" containsInteger="1" minValue="0" maxValue="288631534" count="25">
        <n v="0"/>
        <n v="73510925"/>
        <n v="150000000"/>
        <n v="1437500"/>
        <n v="1300000"/>
        <n v="100000000"/>
        <n v="45000000"/>
        <n v="6426000"/>
        <n v="1200000"/>
        <m/>
        <n v="15992856"/>
        <n v="85000000"/>
        <n v="89789810"/>
        <n v="8200000"/>
        <n v="7777635"/>
        <n v="87291892"/>
        <n v="288631534"/>
        <n v="23609000"/>
        <n v="72345555"/>
        <n v="19176000"/>
        <n v="115506500"/>
        <n v="238072065"/>
        <n v="106261833"/>
        <n v="141041217"/>
        <n v="1560000"/>
      </sharedItems>
    </cacheField>
    <cacheField name="PROGRAMADO MARZO" numFmtId="0">
      <sharedItems containsString="0" containsBlank="1" containsNumber="1" containsInteger="1" minValue="0" maxValue="471072000"/>
    </cacheField>
    <cacheField name="total" numFmtId="0" formula="'PROGRAMADO FEB'+'PROGRAMADO MARZ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1">
  <r>
    <x v="0"/>
    <x v="0"/>
    <x v="0"/>
    <x v="0"/>
    <x v="0"/>
    <s v="I. Municipalidad de Puerto Montt"/>
    <x v="0"/>
    <x v="0"/>
    <s v="Puerto Montt"/>
    <x v="0"/>
    <x v="0"/>
    <s v="01-01-2013"/>
    <x v="0"/>
    <x v="0"/>
    <x v="0"/>
    <x v="0"/>
    <x v="0"/>
    <x v="0"/>
    <x v="0"/>
    <n v="1838000"/>
    <n v="1784000"/>
    <n v="1784000"/>
    <n v="1784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s v="I. Municipalidad de Puerto Montt"/>
    <x v="0"/>
    <x v="0"/>
    <s v="Puerto Montt"/>
    <x v="0"/>
    <x v="0"/>
    <s v="01-01-2013"/>
    <x v="0"/>
    <x v="0"/>
    <x v="0"/>
    <x v="0"/>
    <x v="0"/>
    <x v="0"/>
    <x v="1"/>
    <n v="250762000"/>
    <n v="229669000"/>
    <n v="240531848"/>
    <n v="223126895"/>
    <n v="17404953"/>
    <n v="0"/>
    <x v="0"/>
    <n v="0"/>
    <n v="0"/>
    <n v="17404953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s v="I. Municipalidad de Puerto Montt"/>
    <x v="0"/>
    <x v="0"/>
    <s v="Puerto Montt"/>
    <x v="0"/>
    <x v="0"/>
    <s v="01-01-2013"/>
    <x v="0"/>
    <x v="0"/>
    <x v="0"/>
    <x v="0"/>
    <x v="0"/>
    <x v="0"/>
    <x v="2"/>
    <n v="14601000"/>
    <n v="14600000"/>
    <n v="13276114"/>
    <n v="13236844"/>
    <n v="39270"/>
    <n v="0"/>
    <x v="0"/>
    <n v="0"/>
    <n v="0"/>
    <n v="3927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s v="I. Municipalidad de Puerto Montt"/>
    <x v="0"/>
    <x v="0"/>
    <s v="Puerto Montt"/>
    <x v="0"/>
    <x v="0"/>
    <s v="01-01-2013"/>
    <x v="0"/>
    <x v="0"/>
    <x v="0"/>
    <x v="0"/>
    <x v="0"/>
    <x v="0"/>
    <x v="3"/>
    <n v="5328000"/>
    <n v="8675000"/>
    <n v="4124830"/>
    <n v="412483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0"/>
    <x v="1"/>
    <x v="0"/>
    <x v="0"/>
    <s v="Gobierno Regional"/>
    <x v="0"/>
    <x v="0"/>
    <s v="Puqueldon"/>
    <x v="0"/>
    <x v="0"/>
    <s v="01-06-2016"/>
    <x v="1"/>
    <x v="0"/>
    <x v="1"/>
    <x v="1"/>
    <x v="1"/>
    <x v="0"/>
    <x v="4"/>
    <n v="26201000"/>
    <n v="26201000"/>
    <n v="19200000"/>
    <n v="12800000"/>
    <n v="6400000"/>
    <n v="0"/>
    <x v="0"/>
    <n v="1600000"/>
    <n v="-1600000"/>
    <n v="4800000"/>
    <n v="3200000"/>
    <n v="4800000"/>
    <x v="0"/>
    <n v="160000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0"/>
    <x v="0"/>
  </r>
  <r>
    <x v="1"/>
    <x v="0"/>
    <x v="1"/>
    <x v="0"/>
    <x v="0"/>
    <s v="Gobierno Regional"/>
    <x v="0"/>
    <x v="0"/>
    <s v="Puqueldon"/>
    <x v="0"/>
    <x v="0"/>
    <s v="01-06-2016"/>
    <x v="1"/>
    <x v="0"/>
    <x v="1"/>
    <x v="1"/>
    <x v="1"/>
    <x v="0"/>
    <x v="1"/>
    <n v="2812094000"/>
    <n v="2799240337"/>
    <n v="2799240337"/>
    <n v="1774071036"/>
    <n v="1025169301"/>
    <n v="0"/>
    <x v="0"/>
    <n v="174694160"/>
    <n v="-232525658"/>
    <n v="850475141"/>
    <n v="407219818"/>
    <n v="850475141"/>
    <x v="0"/>
    <n v="17469416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0"/>
    <x v="0"/>
  </r>
  <r>
    <x v="1"/>
    <x v="0"/>
    <x v="1"/>
    <x v="0"/>
    <x v="0"/>
    <s v="Gobierno Regional"/>
    <x v="0"/>
    <x v="0"/>
    <s v="Puqueldon"/>
    <x v="0"/>
    <x v="0"/>
    <s v="01-06-2016"/>
    <x v="1"/>
    <x v="0"/>
    <x v="1"/>
    <x v="1"/>
    <x v="1"/>
    <x v="0"/>
    <x v="2"/>
    <n v="63011000"/>
    <n v="0"/>
    <n v="63011000"/>
    <n v="0"/>
    <n v="0"/>
    <n v="63011000"/>
    <x v="0"/>
    <n v="0"/>
    <n v="0"/>
    <n v="0"/>
    <n v="0"/>
    <n v="6301100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0"/>
    <x v="0"/>
  </r>
  <r>
    <x v="1"/>
    <x v="0"/>
    <x v="1"/>
    <x v="0"/>
    <x v="0"/>
    <s v="Gobierno Regional"/>
    <x v="0"/>
    <x v="0"/>
    <s v="Puqueldon"/>
    <x v="0"/>
    <x v="0"/>
    <s v="01-06-2016"/>
    <x v="1"/>
    <x v="0"/>
    <x v="1"/>
    <x v="1"/>
    <x v="1"/>
    <x v="0"/>
    <x v="3"/>
    <n v="233649000"/>
    <n v="0"/>
    <n v="233649000"/>
    <n v="0"/>
    <n v="0"/>
    <n v="233649000"/>
    <x v="0"/>
    <n v="0"/>
    <n v="0"/>
    <n v="0"/>
    <n v="0"/>
    <n v="23364900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0"/>
    <x v="0"/>
  </r>
  <r>
    <x v="2"/>
    <x v="0"/>
    <x v="2"/>
    <x v="0"/>
    <x v="0"/>
    <s v="Gobierno Regional"/>
    <x v="0"/>
    <x v="0"/>
    <s v="Osorno"/>
    <x v="0"/>
    <x v="0"/>
    <s v="01-09-2016"/>
    <x v="2"/>
    <x v="0"/>
    <x v="2"/>
    <x v="2"/>
    <x v="1"/>
    <x v="0"/>
    <x v="4"/>
    <n v="13506000"/>
    <n v="13506000"/>
    <n v="13506000"/>
    <n v="0"/>
    <n v="0"/>
    <n v="13506000"/>
    <x v="0"/>
    <n v="0"/>
    <n v="0"/>
    <n v="0"/>
    <n v="0"/>
    <n v="1350600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2"/>
    <x v="0"/>
    <x v="2"/>
    <x v="0"/>
    <x v="0"/>
    <s v="Gobierno Regional"/>
    <x v="0"/>
    <x v="0"/>
    <s v="Osorno"/>
    <x v="0"/>
    <x v="0"/>
    <s v="01-09-2016"/>
    <x v="2"/>
    <x v="0"/>
    <x v="2"/>
    <x v="2"/>
    <x v="1"/>
    <x v="0"/>
    <x v="1"/>
    <n v="3085681000"/>
    <n v="3085681000"/>
    <n v="3085681000"/>
    <n v="426524875"/>
    <n v="2659156125"/>
    <n v="0"/>
    <x v="0"/>
    <n v="144591129"/>
    <n v="-150621228"/>
    <n v="2514564996"/>
    <n v="295212357"/>
    <n v="2514564996"/>
    <x v="0"/>
    <n v="144591129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3"/>
    <x v="0"/>
    <x v="3"/>
    <x v="0"/>
    <x v="0"/>
    <s v="I. Municipalidad de Puyehue"/>
    <x v="0"/>
    <x v="0"/>
    <s v="Puyehue"/>
    <x v="0"/>
    <x v="1"/>
    <s v="01-02-2016"/>
    <x v="3"/>
    <x v="0"/>
    <x v="1"/>
    <x v="2"/>
    <x v="0"/>
    <x v="0"/>
    <x v="0"/>
    <n v="1212000"/>
    <n v="1212000"/>
    <n v="1212000"/>
    <n v="1212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3"/>
    <x v="0"/>
    <x v="3"/>
    <x v="0"/>
    <x v="0"/>
    <s v="I. Municipalidad de Puyehue"/>
    <x v="0"/>
    <x v="0"/>
    <s v="Puyehue"/>
    <x v="0"/>
    <x v="1"/>
    <s v="01-02-2016"/>
    <x v="3"/>
    <x v="0"/>
    <x v="1"/>
    <x v="2"/>
    <x v="0"/>
    <x v="0"/>
    <x v="4"/>
    <n v="41854000"/>
    <n v="41854000"/>
    <n v="22222222"/>
    <n v="16666665"/>
    <n v="5555557"/>
    <n v="0"/>
    <x v="0"/>
    <n v="1111111"/>
    <n v="-1111111"/>
    <n v="4444446"/>
    <n v="2222222"/>
    <n v="4444446"/>
    <x v="0"/>
    <n v="1111111"/>
    <x v="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3"/>
    <x v="0"/>
    <x v="3"/>
    <x v="0"/>
    <x v="0"/>
    <s v="I. Municipalidad de Puyehue"/>
    <x v="0"/>
    <x v="0"/>
    <s v="Puyehue"/>
    <x v="0"/>
    <x v="1"/>
    <s v="01-02-2016"/>
    <x v="3"/>
    <x v="0"/>
    <x v="1"/>
    <x v="2"/>
    <x v="0"/>
    <x v="0"/>
    <x v="1"/>
    <n v="2141981000"/>
    <n v="2141981000"/>
    <n v="2762016442"/>
    <n v="1736003355"/>
    <n v="1026013087"/>
    <n v="0"/>
    <x v="0"/>
    <n v="229498989"/>
    <n v="-229470426"/>
    <n v="796514098"/>
    <n v="458969415"/>
    <n v="796514098"/>
    <x v="0"/>
    <n v="229498989"/>
    <x v="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4"/>
    <x v="0"/>
    <x v="4"/>
    <x v="1"/>
    <x v="0"/>
    <s v="Gobierno Regional"/>
    <x v="0"/>
    <x v="0"/>
    <s v="Frutillar"/>
    <x v="0"/>
    <x v="2"/>
    <s v="30-09-2014"/>
    <x v="1"/>
    <x v="0"/>
    <x v="2"/>
    <x v="0"/>
    <x v="1"/>
    <x v="0"/>
    <x v="4"/>
    <n v="38308000"/>
    <n v="38308000"/>
    <n v="38308000"/>
    <n v="0"/>
    <n v="0"/>
    <n v="3830800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5"/>
    <x v="0"/>
    <x v="5"/>
    <x v="0"/>
    <x v="0"/>
    <s v="I. Municipalidad de Frutillar"/>
    <x v="0"/>
    <x v="0"/>
    <s v="Frutillar"/>
    <x v="0"/>
    <x v="1"/>
    <s v="01-02-2016"/>
    <x v="1"/>
    <x v="0"/>
    <x v="0"/>
    <x v="3"/>
    <x v="2"/>
    <x v="0"/>
    <x v="0"/>
    <n v="1501000"/>
    <n v="1501000"/>
    <n v="1501000"/>
    <n v="1501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1"/>
    <x v="1"/>
    <x v="0"/>
    <x v="0"/>
    <x v="0"/>
    <x v="0"/>
  </r>
  <r>
    <x v="5"/>
    <x v="0"/>
    <x v="5"/>
    <x v="0"/>
    <x v="0"/>
    <s v="I. Municipalidad de Frutillar"/>
    <x v="0"/>
    <x v="0"/>
    <s v="Frutillar"/>
    <x v="0"/>
    <x v="1"/>
    <s v="01-02-2016"/>
    <x v="1"/>
    <x v="0"/>
    <x v="0"/>
    <x v="3"/>
    <x v="2"/>
    <x v="0"/>
    <x v="4"/>
    <n v="10001000"/>
    <n v="10001000"/>
    <n v="9900000"/>
    <n v="9900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1"/>
    <x v="1"/>
    <x v="0"/>
    <x v="0"/>
    <x v="0"/>
    <x v="0"/>
  </r>
  <r>
    <x v="5"/>
    <x v="0"/>
    <x v="5"/>
    <x v="0"/>
    <x v="0"/>
    <s v="I. Municipalidad de Frutillar"/>
    <x v="0"/>
    <x v="0"/>
    <s v="Frutillar"/>
    <x v="0"/>
    <x v="1"/>
    <s v="01-02-2016"/>
    <x v="1"/>
    <x v="0"/>
    <x v="0"/>
    <x v="3"/>
    <x v="2"/>
    <x v="0"/>
    <x v="1"/>
    <n v="657090000"/>
    <n v="657090000"/>
    <n v="650753793"/>
    <n v="650753793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1"/>
    <x v="1"/>
    <x v="0"/>
    <x v="0"/>
    <x v="0"/>
    <x v="0"/>
  </r>
  <r>
    <x v="5"/>
    <x v="0"/>
    <x v="5"/>
    <x v="0"/>
    <x v="0"/>
    <s v="I. Municipalidad de Frutillar"/>
    <x v="0"/>
    <x v="0"/>
    <s v="Frutillar"/>
    <x v="0"/>
    <x v="1"/>
    <s v="01-02-2016"/>
    <x v="1"/>
    <x v="0"/>
    <x v="0"/>
    <x v="3"/>
    <x v="2"/>
    <x v="0"/>
    <x v="2"/>
    <n v="27491000"/>
    <n v="27491000"/>
    <n v="42750618"/>
    <n v="25378236"/>
    <n v="17372382"/>
    <n v="0"/>
    <x v="0"/>
    <n v="0"/>
    <n v="0"/>
    <n v="17372382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1"/>
    <x v="1"/>
    <x v="0"/>
    <x v="0"/>
    <x v="0"/>
    <x v="0"/>
  </r>
  <r>
    <x v="5"/>
    <x v="0"/>
    <x v="5"/>
    <x v="0"/>
    <x v="0"/>
    <s v="I. Municipalidad de Frutillar"/>
    <x v="0"/>
    <x v="0"/>
    <s v="Frutillar"/>
    <x v="0"/>
    <x v="1"/>
    <s v="01-02-2016"/>
    <x v="1"/>
    <x v="0"/>
    <x v="0"/>
    <x v="3"/>
    <x v="2"/>
    <x v="0"/>
    <x v="3"/>
    <n v="16232000"/>
    <n v="16232000"/>
    <n v="15686591"/>
    <n v="15686591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1"/>
    <x v="1"/>
    <x v="0"/>
    <x v="0"/>
    <x v="0"/>
    <x v="0"/>
  </r>
  <r>
    <x v="6"/>
    <x v="0"/>
    <x v="6"/>
    <x v="0"/>
    <x v="0"/>
    <s v="I. Municipalidad de Ancud"/>
    <x v="0"/>
    <x v="0"/>
    <s v="Ancud"/>
    <x v="0"/>
    <x v="1"/>
    <s v="01-01-2017"/>
    <x v="3"/>
    <x v="0"/>
    <x v="2"/>
    <x v="1"/>
    <x v="2"/>
    <x v="0"/>
    <x v="0"/>
    <n v="1324000"/>
    <n v="1324000"/>
    <n v="1324000"/>
    <n v="0"/>
    <n v="0"/>
    <n v="1324000"/>
    <x v="0"/>
    <n v="0"/>
    <n v="0"/>
    <n v="0"/>
    <n v="0"/>
    <n v="132400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x v="1"/>
    <x v="1"/>
    <x v="1"/>
    <x v="1"/>
    <x v="1"/>
  </r>
  <r>
    <x v="6"/>
    <x v="0"/>
    <x v="6"/>
    <x v="0"/>
    <x v="0"/>
    <s v="I. Municipalidad de Ancud"/>
    <x v="0"/>
    <x v="0"/>
    <s v="Ancud"/>
    <x v="0"/>
    <x v="1"/>
    <s v="01-01-2017"/>
    <x v="3"/>
    <x v="0"/>
    <x v="2"/>
    <x v="1"/>
    <x v="2"/>
    <x v="0"/>
    <x v="4"/>
    <n v="20129000"/>
    <n v="20129000"/>
    <n v="20100000"/>
    <n v="3092308"/>
    <n v="17007692"/>
    <n v="0"/>
    <x v="0"/>
    <n v="1546154"/>
    <n v="-1546154"/>
    <n v="15461538"/>
    <n v="3092308"/>
    <n v="15461538"/>
    <x v="0"/>
    <n v="0"/>
    <x v="0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x v="1"/>
    <x v="1"/>
    <x v="1"/>
    <x v="1"/>
    <x v="1"/>
  </r>
  <r>
    <x v="6"/>
    <x v="0"/>
    <x v="6"/>
    <x v="0"/>
    <x v="0"/>
    <s v="I. Municipalidad de Ancud"/>
    <x v="0"/>
    <x v="0"/>
    <s v="Ancud"/>
    <x v="0"/>
    <x v="1"/>
    <s v="01-01-2017"/>
    <x v="3"/>
    <x v="0"/>
    <x v="2"/>
    <x v="1"/>
    <x v="2"/>
    <x v="0"/>
    <x v="1"/>
    <n v="1467700000"/>
    <n v="1705053000"/>
    <n v="1704825892"/>
    <n v="130433800"/>
    <n v="1574392092"/>
    <n v="0"/>
    <x v="0"/>
    <n v="71485772"/>
    <n v="-91351143"/>
    <n v="1502906320"/>
    <n v="162836915"/>
    <n v="1502906320"/>
    <x v="0"/>
    <n v="71485772"/>
    <x v="0"/>
    <x v="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x v="1"/>
    <x v="1"/>
    <x v="1"/>
    <x v="1"/>
    <x v="1"/>
  </r>
  <r>
    <x v="7"/>
    <x v="0"/>
    <x v="7"/>
    <x v="0"/>
    <x v="0"/>
    <s v="I. Municipalidad de Quinchao"/>
    <x v="0"/>
    <x v="0"/>
    <s v="Quinchao"/>
    <x v="0"/>
    <x v="1"/>
    <s v="01-02-2015"/>
    <x v="1"/>
    <x v="0"/>
    <x v="3"/>
    <x v="4"/>
    <x v="2"/>
    <x v="0"/>
    <x v="0"/>
    <n v="10300000"/>
    <n v="10300000"/>
    <n v="10300000"/>
    <n v="10300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0"/>
  </r>
  <r>
    <x v="7"/>
    <x v="0"/>
    <x v="7"/>
    <x v="0"/>
    <x v="0"/>
    <s v="I. Municipalidad de Quinchao"/>
    <x v="0"/>
    <x v="0"/>
    <s v="Quinchao"/>
    <x v="0"/>
    <x v="1"/>
    <s v="01-02-2015"/>
    <x v="1"/>
    <x v="0"/>
    <x v="3"/>
    <x v="4"/>
    <x v="2"/>
    <x v="0"/>
    <x v="4"/>
    <n v="14728000"/>
    <n v="14728000"/>
    <n v="12600000"/>
    <n v="0"/>
    <n v="0"/>
    <n v="12600000"/>
    <x v="0"/>
    <n v="0"/>
    <n v="0"/>
    <n v="0"/>
    <n v="0"/>
    <n v="1260000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0"/>
  </r>
  <r>
    <x v="7"/>
    <x v="0"/>
    <x v="7"/>
    <x v="0"/>
    <x v="0"/>
    <s v="I. Municipalidad de Quinchao"/>
    <x v="0"/>
    <x v="0"/>
    <s v="Quinchao"/>
    <x v="0"/>
    <x v="1"/>
    <s v="01-02-2015"/>
    <x v="1"/>
    <x v="0"/>
    <x v="3"/>
    <x v="4"/>
    <x v="2"/>
    <x v="0"/>
    <x v="1"/>
    <n v="676049000"/>
    <n v="676049000"/>
    <n v="1243704836"/>
    <n v="21467516"/>
    <n v="1222237320"/>
    <n v="0"/>
    <x v="0"/>
    <n v="70752327"/>
    <n v="-118160530"/>
    <n v="1151484993"/>
    <n v="188912857"/>
    <n v="1151484993"/>
    <x v="0"/>
    <n v="0"/>
    <x v="0"/>
    <x v="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0"/>
  </r>
  <r>
    <x v="7"/>
    <x v="0"/>
    <x v="7"/>
    <x v="0"/>
    <x v="0"/>
    <s v="I. Municipalidad de Quinchao"/>
    <x v="0"/>
    <x v="0"/>
    <s v="Quinchao"/>
    <x v="0"/>
    <x v="1"/>
    <s v="01-02-2015"/>
    <x v="1"/>
    <x v="0"/>
    <x v="3"/>
    <x v="4"/>
    <x v="2"/>
    <x v="0"/>
    <x v="2"/>
    <n v="21563000"/>
    <n v="21563000"/>
    <n v="21563000"/>
    <n v="0"/>
    <n v="0"/>
    <n v="21563000"/>
    <x v="0"/>
    <n v="0"/>
    <n v="0"/>
    <n v="0"/>
    <n v="0"/>
    <n v="2156300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0"/>
  </r>
  <r>
    <x v="7"/>
    <x v="0"/>
    <x v="7"/>
    <x v="0"/>
    <x v="0"/>
    <s v="I. Municipalidad de Quinchao"/>
    <x v="0"/>
    <x v="0"/>
    <s v="Quinchao"/>
    <x v="0"/>
    <x v="1"/>
    <s v="01-02-2015"/>
    <x v="1"/>
    <x v="0"/>
    <x v="3"/>
    <x v="4"/>
    <x v="2"/>
    <x v="0"/>
    <x v="3"/>
    <n v="7058000"/>
    <n v="7058000"/>
    <n v="7058000"/>
    <n v="0"/>
    <n v="0"/>
    <n v="7058000"/>
    <x v="0"/>
    <n v="0"/>
    <n v="0"/>
    <n v="0"/>
    <n v="0"/>
    <n v="705800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0"/>
  </r>
  <r>
    <x v="8"/>
    <x v="0"/>
    <x v="8"/>
    <x v="2"/>
    <x v="0"/>
    <s v="I. Municipalidad de Chonchi"/>
    <x v="0"/>
    <x v="0"/>
    <s v="Chonchi"/>
    <x v="0"/>
    <x v="1"/>
    <s v="01-01-2013"/>
    <x v="0"/>
    <x v="0"/>
    <x v="1"/>
    <x v="4"/>
    <x v="1"/>
    <x v="0"/>
    <x v="0"/>
    <n v="1465000"/>
    <n v="1465000"/>
    <n v="1465000"/>
    <n v="1465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1"/>
    <x v="1"/>
    <x v="1"/>
    <x v="1"/>
    <x v="1"/>
    <x v="1"/>
  </r>
  <r>
    <x v="8"/>
    <x v="0"/>
    <x v="8"/>
    <x v="2"/>
    <x v="0"/>
    <s v="I. Municipalidad de Chonchi"/>
    <x v="0"/>
    <x v="0"/>
    <s v="Chonchi"/>
    <x v="0"/>
    <x v="1"/>
    <s v="01-01-2013"/>
    <x v="0"/>
    <x v="0"/>
    <x v="1"/>
    <x v="4"/>
    <x v="1"/>
    <x v="0"/>
    <x v="4"/>
    <n v="62611000"/>
    <n v="62611000"/>
    <n v="60695000"/>
    <n v="32700000"/>
    <n v="27995000"/>
    <n v="0"/>
    <x v="0"/>
    <n v="0"/>
    <n v="0"/>
    <n v="2799500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1"/>
    <x v="1"/>
    <x v="1"/>
    <x v="1"/>
    <x v="1"/>
    <x v="1"/>
  </r>
  <r>
    <x v="9"/>
    <x v="0"/>
    <x v="9"/>
    <x v="0"/>
    <x v="0"/>
    <s v="I. Municipalidad de Puerto Montt"/>
    <x v="0"/>
    <x v="0"/>
    <s v="Puerto Montt"/>
    <x v="0"/>
    <x v="1"/>
    <s v="01-11-2012"/>
    <x v="0"/>
    <x v="0"/>
    <x v="2"/>
    <x v="0"/>
    <x v="2"/>
    <x v="0"/>
    <x v="0"/>
    <n v="8263000"/>
    <n v="7904000"/>
    <n v="7904000"/>
    <n v="7904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9"/>
    <x v="0"/>
    <x v="9"/>
    <x v="0"/>
    <x v="0"/>
    <s v="I. Municipalidad de Puerto Montt"/>
    <x v="0"/>
    <x v="0"/>
    <s v="Puerto Montt"/>
    <x v="0"/>
    <x v="1"/>
    <s v="01-11-2012"/>
    <x v="0"/>
    <x v="0"/>
    <x v="2"/>
    <x v="0"/>
    <x v="2"/>
    <x v="0"/>
    <x v="4"/>
    <n v="46014000"/>
    <n v="44008000"/>
    <n v="44000000"/>
    <n v="44000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9"/>
    <x v="0"/>
    <x v="9"/>
    <x v="0"/>
    <x v="0"/>
    <s v="I. Municipalidad de Puerto Montt"/>
    <x v="0"/>
    <x v="0"/>
    <s v="Puerto Montt"/>
    <x v="0"/>
    <x v="1"/>
    <s v="01-11-2012"/>
    <x v="0"/>
    <x v="0"/>
    <x v="2"/>
    <x v="0"/>
    <x v="2"/>
    <x v="0"/>
    <x v="1"/>
    <n v="4371953000"/>
    <n v="3667224000"/>
    <n v="4354099638"/>
    <n v="4349039581"/>
    <n v="5060057"/>
    <n v="0"/>
    <x v="0"/>
    <n v="0"/>
    <n v="0"/>
    <n v="5060057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9"/>
    <x v="0"/>
    <x v="9"/>
    <x v="0"/>
    <x v="0"/>
    <s v="I. Municipalidad de Puerto Montt"/>
    <x v="0"/>
    <x v="0"/>
    <s v="Puerto Montt"/>
    <x v="0"/>
    <x v="1"/>
    <s v="01-11-2012"/>
    <x v="0"/>
    <x v="0"/>
    <x v="2"/>
    <x v="0"/>
    <x v="2"/>
    <x v="0"/>
    <x v="2"/>
    <n v="290549000"/>
    <n v="277922000"/>
    <n v="84884543"/>
    <n v="84710880"/>
    <n v="173663"/>
    <n v="0"/>
    <x v="0"/>
    <n v="0"/>
    <n v="0"/>
    <n v="173663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9"/>
    <x v="0"/>
    <x v="9"/>
    <x v="0"/>
    <x v="0"/>
    <s v="I. Municipalidad de Puerto Montt"/>
    <x v="0"/>
    <x v="0"/>
    <s v="Puerto Montt"/>
    <x v="0"/>
    <x v="1"/>
    <s v="01-11-2012"/>
    <x v="0"/>
    <x v="0"/>
    <x v="2"/>
    <x v="0"/>
    <x v="2"/>
    <x v="0"/>
    <x v="3"/>
    <n v="47759000"/>
    <n v="45681000"/>
    <n v="29356072"/>
    <n v="27981622"/>
    <n v="1374450"/>
    <n v="0"/>
    <x v="0"/>
    <n v="0"/>
    <n v="0"/>
    <n v="137445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0"/>
    <x v="0"/>
    <x v="10"/>
    <x v="0"/>
    <x v="0"/>
    <s v="I. Municipalidad de Los Muermos"/>
    <x v="0"/>
    <x v="0"/>
    <s v="Los Muermos"/>
    <x v="0"/>
    <x v="3"/>
    <s v="01-07-2014"/>
    <x v="4"/>
    <x v="1"/>
    <x v="1"/>
    <x v="0"/>
    <x v="3"/>
    <x v="1"/>
    <x v="5"/>
    <n v="0"/>
    <n v="0"/>
    <n v="1587610000"/>
    <n v="1405679649"/>
    <n v="181930351"/>
    <n v="0"/>
    <x v="0"/>
    <n v="0"/>
    <n v="0"/>
    <n v="181930351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1"/>
    <x v="0"/>
    <x v="11"/>
    <x v="0"/>
    <x v="0"/>
    <s v="Gobierno Regional"/>
    <x v="0"/>
    <x v="0"/>
    <s v="Ancud"/>
    <x v="0"/>
    <x v="3"/>
    <s v="01-12-2016"/>
    <x v="2"/>
    <x v="0"/>
    <x v="1"/>
    <x v="4"/>
    <x v="1"/>
    <x v="0"/>
    <x v="4"/>
    <n v="20595000"/>
    <n v="20595000"/>
    <n v="10800000"/>
    <n v="9450000"/>
    <n v="1350000"/>
    <n v="0"/>
    <x v="0"/>
    <n v="1350000"/>
    <n v="0"/>
    <n v="0"/>
    <n v="1350000"/>
    <n v="0"/>
    <x v="0"/>
    <n v="13500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1"/>
    <x v="1"/>
    <x v="1"/>
    <x v="1"/>
    <x v="1"/>
    <x v="1"/>
  </r>
  <r>
    <x v="11"/>
    <x v="0"/>
    <x v="11"/>
    <x v="0"/>
    <x v="0"/>
    <s v="Gobierno Regional"/>
    <x v="0"/>
    <x v="0"/>
    <s v="Ancud"/>
    <x v="0"/>
    <x v="3"/>
    <s v="01-12-2016"/>
    <x v="2"/>
    <x v="0"/>
    <x v="1"/>
    <x v="4"/>
    <x v="1"/>
    <x v="0"/>
    <x v="1"/>
    <n v="469412000"/>
    <n v="469412000"/>
    <n v="445325994"/>
    <n v="445325994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1"/>
    <x v="1"/>
    <x v="1"/>
    <x v="1"/>
    <x v="1"/>
    <x v="1"/>
  </r>
  <r>
    <x v="12"/>
    <x v="0"/>
    <x v="12"/>
    <x v="0"/>
    <x v="0"/>
    <s v="I. Municipalidad de Quinchao"/>
    <x v="0"/>
    <x v="0"/>
    <s v="Quinchao"/>
    <x v="0"/>
    <x v="1"/>
    <s v="01-01-2013"/>
    <x v="0"/>
    <x v="0"/>
    <x v="4"/>
    <x v="1"/>
    <x v="1"/>
    <x v="0"/>
    <x v="0"/>
    <n v="2060000"/>
    <n v="2000000"/>
    <n v="2000000"/>
    <n v="2000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2"/>
    <x v="0"/>
    <x v="12"/>
    <x v="0"/>
    <x v="0"/>
    <s v="I. Municipalidad de Quinchao"/>
    <x v="0"/>
    <x v="0"/>
    <s v="Quinchao"/>
    <x v="0"/>
    <x v="1"/>
    <s v="01-01-2013"/>
    <x v="0"/>
    <x v="0"/>
    <x v="4"/>
    <x v="1"/>
    <x v="1"/>
    <x v="0"/>
    <x v="4"/>
    <n v="48277000"/>
    <n v="44217000"/>
    <n v="44217000"/>
    <n v="37584450"/>
    <n v="6632550"/>
    <n v="0"/>
    <x v="0"/>
    <n v="0"/>
    <n v="0"/>
    <n v="663255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3"/>
    <x v="0"/>
    <x v="13"/>
    <x v="0"/>
    <x v="0"/>
    <s v="I. Municipalidad de Osorno"/>
    <x v="0"/>
    <x v="0"/>
    <s v="Osorno"/>
    <x v="0"/>
    <x v="0"/>
    <s v="01-10-2016"/>
    <x v="2"/>
    <x v="0"/>
    <x v="1"/>
    <x v="2"/>
    <x v="1"/>
    <x v="0"/>
    <x v="0"/>
    <n v="1046000"/>
    <n v="1046000"/>
    <n v="1046000"/>
    <n v="0"/>
    <n v="0"/>
    <n v="1046000"/>
    <x v="0"/>
    <n v="0"/>
    <n v="0"/>
    <n v="0"/>
    <n v="0"/>
    <n v="104600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3"/>
    <x v="0"/>
    <x v="13"/>
    <x v="0"/>
    <x v="0"/>
    <s v="I. Municipalidad de Osorno"/>
    <x v="0"/>
    <x v="0"/>
    <s v="Osorno"/>
    <x v="0"/>
    <x v="0"/>
    <s v="01-10-2016"/>
    <x v="2"/>
    <x v="0"/>
    <x v="1"/>
    <x v="2"/>
    <x v="1"/>
    <x v="0"/>
    <x v="4"/>
    <n v="12554000"/>
    <n v="12554000"/>
    <n v="11552000"/>
    <n v="9049052"/>
    <n v="2502948"/>
    <n v="0"/>
    <x v="0"/>
    <n v="0"/>
    <n v="0"/>
    <n v="2502948"/>
    <n v="0"/>
    <n v="2502948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3"/>
    <x v="0"/>
    <x v="13"/>
    <x v="0"/>
    <x v="0"/>
    <s v="I. Municipalidad de Osorno"/>
    <x v="0"/>
    <x v="0"/>
    <s v="Osorno"/>
    <x v="0"/>
    <x v="0"/>
    <s v="01-10-2016"/>
    <x v="2"/>
    <x v="0"/>
    <x v="1"/>
    <x v="2"/>
    <x v="1"/>
    <x v="0"/>
    <x v="1"/>
    <n v="2871123000"/>
    <n v="2871123000"/>
    <n v="3118204920"/>
    <n v="2926093305"/>
    <n v="192111615"/>
    <n v="0"/>
    <x v="0"/>
    <n v="115442351"/>
    <n v="0"/>
    <n v="76669264"/>
    <n v="115442351"/>
    <n v="76669264"/>
    <x v="0"/>
    <n v="11544235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3"/>
    <x v="0"/>
    <x v="13"/>
    <x v="0"/>
    <x v="0"/>
    <s v="I. Municipalidad de Osorno"/>
    <x v="0"/>
    <x v="0"/>
    <s v="Osorno"/>
    <x v="0"/>
    <x v="0"/>
    <s v="01-10-2016"/>
    <x v="2"/>
    <x v="0"/>
    <x v="1"/>
    <x v="2"/>
    <x v="1"/>
    <x v="0"/>
    <x v="2"/>
    <n v="40220000"/>
    <n v="40220000"/>
    <n v="40220000"/>
    <n v="0"/>
    <n v="0"/>
    <n v="40220000"/>
    <x v="0"/>
    <n v="0"/>
    <n v="0"/>
    <n v="0"/>
    <n v="0"/>
    <n v="4022000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3"/>
    <x v="0"/>
    <x v="13"/>
    <x v="0"/>
    <x v="0"/>
    <s v="I. Municipalidad de Osorno"/>
    <x v="0"/>
    <x v="0"/>
    <s v="Osorno"/>
    <x v="0"/>
    <x v="0"/>
    <s v="01-10-2016"/>
    <x v="2"/>
    <x v="0"/>
    <x v="1"/>
    <x v="2"/>
    <x v="1"/>
    <x v="0"/>
    <x v="3"/>
    <n v="466564000"/>
    <n v="466564000"/>
    <n v="466564000"/>
    <n v="0"/>
    <n v="0"/>
    <n v="466564000"/>
    <x v="0"/>
    <n v="0"/>
    <n v="0"/>
    <n v="0"/>
    <n v="0"/>
    <n v="46656400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4"/>
    <x v="0"/>
    <x v="14"/>
    <x v="0"/>
    <x v="0"/>
    <s v="I. Municipalidad de Fresia"/>
    <x v="0"/>
    <x v="0"/>
    <s v="Fresia"/>
    <x v="0"/>
    <x v="4"/>
    <s v="01-05-2017"/>
    <x v="2"/>
    <x v="0"/>
    <x v="2"/>
    <x v="0"/>
    <x v="0"/>
    <x v="0"/>
    <x v="0"/>
    <n v="2500000"/>
    <n v="2500000"/>
    <n v="2500000"/>
    <n v="2500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1"/>
  </r>
  <r>
    <x v="14"/>
    <x v="0"/>
    <x v="14"/>
    <x v="0"/>
    <x v="0"/>
    <s v="I. Municipalidad de Fresia"/>
    <x v="0"/>
    <x v="0"/>
    <s v="Fresia"/>
    <x v="0"/>
    <x v="4"/>
    <s v="01-05-2017"/>
    <x v="2"/>
    <x v="0"/>
    <x v="2"/>
    <x v="0"/>
    <x v="0"/>
    <x v="0"/>
    <x v="4"/>
    <n v="14000000"/>
    <n v="14000000"/>
    <n v="13800000"/>
    <n v="2300000"/>
    <n v="11500000"/>
    <n v="0"/>
    <x v="0"/>
    <n v="2300000"/>
    <n v="-4500000"/>
    <n v="9200000"/>
    <n v="6800000"/>
    <n v="9200000"/>
    <x v="0"/>
    <n v="2300000"/>
    <x v="0"/>
    <x v="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1"/>
  </r>
  <r>
    <x v="14"/>
    <x v="0"/>
    <x v="14"/>
    <x v="0"/>
    <x v="0"/>
    <s v="I. Municipalidad de Fresia"/>
    <x v="0"/>
    <x v="0"/>
    <s v="Fresia"/>
    <x v="0"/>
    <x v="4"/>
    <s v="01-05-2017"/>
    <x v="2"/>
    <x v="0"/>
    <x v="2"/>
    <x v="0"/>
    <x v="0"/>
    <x v="0"/>
    <x v="1"/>
    <n v="530828000"/>
    <n v="530828000"/>
    <n v="529573331"/>
    <n v="172057169"/>
    <n v="357516162"/>
    <n v="0"/>
    <x v="0"/>
    <n v="304549062"/>
    <n v="0"/>
    <n v="52967100"/>
    <n v="304549062"/>
    <n v="52967100"/>
    <x v="0"/>
    <n v="30454906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1"/>
  </r>
  <r>
    <x v="15"/>
    <x v="0"/>
    <x v="15"/>
    <x v="0"/>
    <x v="0"/>
    <s v="I. Municipalidad de Quemchi"/>
    <x v="0"/>
    <x v="0"/>
    <s v="Quemchi"/>
    <x v="0"/>
    <x v="5"/>
    <s v="01-09-2016"/>
    <x v="5"/>
    <x v="0"/>
    <x v="1"/>
    <x v="1"/>
    <x v="1"/>
    <x v="0"/>
    <x v="0"/>
    <n v="1117000"/>
    <n v="1117000"/>
    <n v="1117000"/>
    <n v="0"/>
    <n v="1117000"/>
    <n v="0"/>
    <x v="0"/>
    <n v="0"/>
    <n v="0"/>
    <n v="111700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5"/>
    <x v="0"/>
    <x v="15"/>
    <x v="0"/>
    <x v="0"/>
    <s v="I. Municipalidad de Quemchi"/>
    <x v="0"/>
    <x v="0"/>
    <s v="Quemchi"/>
    <x v="0"/>
    <x v="5"/>
    <s v="01-09-2016"/>
    <x v="5"/>
    <x v="0"/>
    <x v="1"/>
    <x v="1"/>
    <x v="1"/>
    <x v="0"/>
    <x v="4"/>
    <n v="18499000"/>
    <n v="18499000"/>
    <n v="18497000"/>
    <n v="18497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5"/>
    <x v="0"/>
    <x v="15"/>
    <x v="0"/>
    <x v="0"/>
    <s v="I. Municipalidad de Quemchi"/>
    <x v="0"/>
    <x v="0"/>
    <s v="Quemchi"/>
    <x v="0"/>
    <x v="5"/>
    <s v="01-09-2016"/>
    <x v="5"/>
    <x v="0"/>
    <x v="1"/>
    <x v="1"/>
    <x v="1"/>
    <x v="0"/>
    <x v="1"/>
    <n v="1343467000"/>
    <n v="1343467000"/>
    <n v="1339800000"/>
    <n v="1205508772"/>
    <n v="134291228"/>
    <n v="0"/>
    <x v="0"/>
    <n v="0"/>
    <n v="0"/>
    <n v="134291228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5"/>
    <x v="0"/>
    <x v="15"/>
    <x v="0"/>
    <x v="0"/>
    <s v="I. Municipalidad de Quemchi"/>
    <x v="0"/>
    <x v="0"/>
    <s v="Quemchi"/>
    <x v="0"/>
    <x v="5"/>
    <s v="01-09-2016"/>
    <x v="5"/>
    <x v="0"/>
    <x v="1"/>
    <x v="1"/>
    <x v="1"/>
    <x v="0"/>
    <x v="2"/>
    <n v="3742000"/>
    <n v="3742000"/>
    <n v="3742000"/>
    <n v="0"/>
    <n v="0"/>
    <n v="374200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5"/>
    <x v="0"/>
    <x v="15"/>
    <x v="0"/>
    <x v="0"/>
    <s v="I. Municipalidad de Quemchi"/>
    <x v="0"/>
    <x v="0"/>
    <s v="Quemchi"/>
    <x v="0"/>
    <x v="5"/>
    <s v="01-09-2016"/>
    <x v="5"/>
    <x v="0"/>
    <x v="1"/>
    <x v="1"/>
    <x v="1"/>
    <x v="0"/>
    <x v="3"/>
    <n v="22902000"/>
    <n v="22902000"/>
    <n v="22902000"/>
    <n v="0"/>
    <n v="0"/>
    <n v="2290200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6"/>
    <x v="0"/>
    <x v="16"/>
    <x v="0"/>
    <x v="0"/>
    <s v="I. Municipalidad de Calbuco"/>
    <x v="0"/>
    <x v="0"/>
    <s v="Calbuco"/>
    <x v="0"/>
    <x v="2"/>
    <s v="01-01-2017"/>
    <x v="3"/>
    <x v="0"/>
    <x v="2"/>
    <x v="3"/>
    <x v="0"/>
    <x v="0"/>
    <x v="6"/>
    <n v="0"/>
    <n v="0"/>
    <n v="800000000"/>
    <n v="0"/>
    <n v="240000000"/>
    <n v="560000000"/>
    <x v="0"/>
    <m/>
    <m/>
    <m/>
    <m/>
    <m/>
    <x v="1"/>
    <m/>
    <x v="1"/>
    <x v="1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1"/>
    <x v="0"/>
    <x v="1"/>
    <x v="1"/>
    <x v="1"/>
    <x v="1"/>
    <x v="1"/>
    <x v="1"/>
  </r>
  <r>
    <x v="17"/>
    <x v="0"/>
    <x v="17"/>
    <x v="0"/>
    <x v="0"/>
    <s v="Subsecretaría de Vivienda y Urbanismo"/>
    <x v="0"/>
    <x v="0"/>
    <s v="Puerto Varas"/>
    <x v="0"/>
    <x v="2"/>
    <s v="04-01-2017"/>
    <x v="2"/>
    <x v="0"/>
    <x v="1"/>
    <x v="0"/>
    <x v="0"/>
    <x v="0"/>
    <x v="0"/>
    <n v="5005000"/>
    <n v="5005000"/>
    <n v="4563000"/>
    <n v="4563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7"/>
    <x v="0"/>
    <x v="17"/>
    <x v="0"/>
    <x v="0"/>
    <s v="Subsecretaría de Vivienda y Urbanismo"/>
    <x v="0"/>
    <x v="0"/>
    <s v="Puerto Varas"/>
    <x v="0"/>
    <x v="2"/>
    <s v="04-01-2017"/>
    <x v="2"/>
    <x v="0"/>
    <x v="1"/>
    <x v="0"/>
    <x v="0"/>
    <x v="0"/>
    <x v="1"/>
    <n v="44319000"/>
    <n v="44319000"/>
    <n v="37643226"/>
    <n v="36439546"/>
    <n v="1203680"/>
    <n v="0"/>
    <x v="0"/>
    <n v="0"/>
    <n v="-3890464"/>
    <n v="1203680"/>
    <n v="3890464"/>
    <n v="0"/>
    <x v="0"/>
    <n v="0"/>
    <x v="0"/>
    <x v="1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8"/>
    <x v="0"/>
    <x v="18"/>
    <x v="0"/>
    <x v="0"/>
    <s v="Gobierno Regional"/>
    <x v="1"/>
    <x v="1"/>
    <s v=""/>
    <x v="0"/>
    <x v="2"/>
    <s v="01-02-2016"/>
    <x v="1"/>
    <x v="0"/>
    <x v="1"/>
    <x v="0"/>
    <x v="1"/>
    <x v="0"/>
    <x v="0"/>
    <n v="5869000"/>
    <n v="5869000"/>
    <n v="5869000"/>
    <n v="0"/>
    <n v="0"/>
    <n v="586900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0"/>
    <x v="0"/>
  </r>
  <r>
    <x v="18"/>
    <x v="0"/>
    <x v="18"/>
    <x v="0"/>
    <x v="0"/>
    <s v="Gobierno Regional"/>
    <x v="1"/>
    <x v="1"/>
    <s v=""/>
    <x v="0"/>
    <x v="2"/>
    <s v="01-02-2016"/>
    <x v="1"/>
    <x v="0"/>
    <x v="1"/>
    <x v="0"/>
    <x v="1"/>
    <x v="0"/>
    <x v="4"/>
    <n v="14834000"/>
    <n v="14834000"/>
    <n v="14833000"/>
    <n v="14833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0"/>
    <x v="0"/>
  </r>
  <r>
    <x v="18"/>
    <x v="0"/>
    <x v="18"/>
    <x v="0"/>
    <x v="0"/>
    <s v="Gobierno Regional"/>
    <x v="1"/>
    <x v="1"/>
    <s v=""/>
    <x v="0"/>
    <x v="2"/>
    <s v="01-02-2016"/>
    <x v="1"/>
    <x v="0"/>
    <x v="1"/>
    <x v="0"/>
    <x v="1"/>
    <x v="0"/>
    <x v="1"/>
    <n v="1265798000"/>
    <n v="1265798000"/>
    <n v="1143316979"/>
    <n v="1060503054"/>
    <n v="82813925"/>
    <n v="0"/>
    <x v="0"/>
    <n v="0"/>
    <n v="0"/>
    <n v="82813925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0"/>
    <x v="0"/>
  </r>
  <r>
    <x v="19"/>
    <x v="0"/>
    <x v="19"/>
    <x v="0"/>
    <x v="0"/>
    <s v="I. Municipalidad de Puerto Montt"/>
    <x v="0"/>
    <x v="0"/>
    <s v="Puerto Montt"/>
    <x v="0"/>
    <x v="5"/>
    <s v="01-02-2015"/>
    <x v="6"/>
    <x v="0"/>
    <x v="1"/>
    <x v="1"/>
    <x v="0"/>
    <x v="0"/>
    <x v="0"/>
    <n v="1200000"/>
    <n v="1200000"/>
    <n v="1200000"/>
    <n v="1200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1"/>
    <x v="1"/>
    <x v="0"/>
    <x v="0"/>
    <x v="0"/>
    <x v="0"/>
  </r>
  <r>
    <x v="19"/>
    <x v="0"/>
    <x v="19"/>
    <x v="0"/>
    <x v="0"/>
    <s v="I. Municipalidad de Puerto Montt"/>
    <x v="0"/>
    <x v="0"/>
    <s v="Puerto Montt"/>
    <x v="0"/>
    <x v="5"/>
    <s v="01-02-2015"/>
    <x v="6"/>
    <x v="0"/>
    <x v="1"/>
    <x v="1"/>
    <x v="0"/>
    <x v="0"/>
    <x v="4"/>
    <n v="9603000"/>
    <n v="9603000"/>
    <n v="5750000"/>
    <n v="4025000"/>
    <n v="1725000"/>
    <n v="0"/>
    <x v="0"/>
    <n v="0"/>
    <n v="0"/>
    <n v="172500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1"/>
    <x v="1"/>
    <x v="0"/>
    <x v="0"/>
    <x v="0"/>
    <x v="0"/>
  </r>
  <r>
    <x v="19"/>
    <x v="0"/>
    <x v="19"/>
    <x v="0"/>
    <x v="0"/>
    <s v="I. Municipalidad de Puerto Montt"/>
    <x v="0"/>
    <x v="0"/>
    <s v="Puerto Montt"/>
    <x v="0"/>
    <x v="5"/>
    <s v="01-02-2015"/>
    <x v="6"/>
    <x v="0"/>
    <x v="1"/>
    <x v="1"/>
    <x v="0"/>
    <x v="0"/>
    <x v="1"/>
    <n v="1254368000"/>
    <n v="1254368000"/>
    <n v="1755226435"/>
    <n v="1741134426"/>
    <n v="14092009"/>
    <n v="0"/>
    <x v="0"/>
    <n v="0"/>
    <n v="0"/>
    <n v="14092009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1"/>
    <x v="1"/>
    <x v="0"/>
    <x v="0"/>
    <x v="0"/>
    <x v="0"/>
  </r>
  <r>
    <x v="19"/>
    <x v="0"/>
    <x v="19"/>
    <x v="0"/>
    <x v="0"/>
    <s v="I. Municipalidad de Puerto Montt"/>
    <x v="0"/>
    <x v="0"/>
    <s v="Puerto Montt"/>
    <x v="0"/>
    <x v="5"/>
    <s v="01-02-2015"/>
    <x v="6"/>
    <x v="0"/>
    <x v="1"/>
    <x v="1"/>
    <x v="0"/>
    <x v="0"/>
    <x v="2"/>
    <n v="6840000"/>
    <n v="6840000"/>
    <n v="3320828"/>
    <n v="3320828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1"/>
    <x v="1"/>
    <x v="0"/>
    <x v="0"/>
    <x v="0"/>
    <x v="0"/>
  </r>
  <r>
    <x v="19"/>
    <x v="0"/>
    <x v="19"/>
    <x v="0"/>
    <x v="0"/>
    <s v="I. Municipalidad de Puerto Montt"/>
    <x v="0"/>
    <x v="0"/>
    <s v="Puerto Montt"/>
    <x v="0"/>
    <x v="5"/>
    <s v="01-02-2015"/>
    <x v="6"/>
    <x v="0"/>
    <x v="1"/>
    <x v="1"/>
    <x v="0"/>
    <x v="0"/>
    <x v="3"/>
    <n v="6844000"/>
    <n v="6844000"/>
    <n v="1377471"/>
    <n v="1377471"/>
    <n v="0"/>
    <n v="0"/>
    <x v="0"/>
    <n v="0"/>
    <n v="-2015116"/>
    <n v="0"/>
    <n v="2015116"/>
    <n v="0"/>
    <x v="0"/>
    <n v="0"/>
    <x v="0"/>
    <x v="1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1"/>
    <x v="1"/>
    <x v="0"/>
    <x v="0"/>
    <x v="0"/>
    <x v="0"/>
  </r>
  <r>
    <x v="20"/>
    <x v="0"/>
    <x v="20"/>
    <x v="0"/>
    <x v="0"/>
    <s v="I. Municipalidad de Puerto Montt"/>
    <x v="0"/>
    <x v="0"/>
    <s v="Puerto Montt"/>
    <x v="0"/>
    <x v="5"/>
    <s v="01-01-2015"/>
    <x v="1"/>
    <x v="0"/>
    <x v="1"/>
    <x v="0"/>
    <x v="0"/>
    <x v="0"/>
    <x v="0"/>
    <n v="1201000"/>
    <n v="1201000"/>
    <n v="1200000"/>
    <n v="1200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1"/>
    <x v="1"/>
    <x v="0"/>
    <x v="0"/>
    <x v="0"/>
    <x v="0"/>
  </r>
  <r>
    <x v="20"/>
    <x v="0"/>
    <x v="20"/>
    <x v="0"/>
    <x v="0"/>
    <s v="I. Municipalidad de Puerto Montt"/>
    <x v="0"/>
    <x v="0"/>
    <s v="Puerto Montt"/>
    <x v="0"/>
    <x v="5"/>
    <s v="01-01-2015"/>
    <x v="1"/>
    <x v="0"/>
    <x v="1"/>
    <x v="0"/>
    <x v="0"/>
    <x v="0"/>
    <x v="4"/>
    <n v="9602000"/>
    <n v="9602000"/>
    <n v="9500000"/>
    <n v="9500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1"/>
    <x v="1"/>
    <x v="0"/>
    <x v="0"/>
    <x v="0"/>
    <x v="0"/>
  </r>
  <r>
    <x v="20"/>
    <x v="0"/>
    <x v="20"/>
    <x v="0"/>
    <x v="0"/>
    <s v="I. Municipalidad de Puerto Montt"/>
    <x v="0"/>
    <x v="0"/>
    <s v="Puerto Montt"/>
    <x v="0"/>
    <x v="5"/>
    <s v="01-01-2015"/>
    <x v="1"/>
    <x v="0"/>
    <x v="1"/>
    <x v="0"/>
    <x v="0"/>
    <x v="0"/>
    <x v="1"/>
    <n v="1195357000"/>
    <n v="1195357000"/>
    <n v="1657804357"/>
    <n v="1657804357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1"/>
    <x v="1"/>
    <x v="0"/>
    <x v="0"/>
    <x v="0"/>
    <x v="0"/>
  </r>
  <r>
    <x v="20"/>
    <x v="0"/>
    <x v="20"/>
    <x v="0"/>
    <x v="0"/>
    <s v="I. Municipalidad de Puerto Montt"/>
    <x v="0"/>
    <x v="0"/>
    <s v="Puerto Montt"/>
    <x v="0"/>
    <x v="5"/>
    <s v="01-01-2015"/>
    <x v="1"/>
    <x v="0"/>
    <x v="1"/>
    <x v="0"/>
    <x v="0"/>
    <x v="0"/>
    <x v="2"/>
    <n v="8702000"/>
    <n v="8702000"/>
    <n v="3320828"/>
    <n v="3320828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1"/>
    <x v="1"/>
    <x v="0"/>
    <x v="0"/>
    <x v="0"/>
    <x v="0"/>
  </r>
  <r>
    <x v="20"/>
    <x v="0"/>
    <x v="20"/>
    <x v="0"/>
    <x v="0"/>
    <s v="I. Municipalidad de Puerto Montt"/>
    <x v="0"/>
    <x v="0"/>
    <s v="Puerto Montt"/>
    <x v="0"/>
    <x v="5"/>
    <s v="01-01-2015"/>
    <x v="1"/>
    <x v="0"/>
    <x v="1"/>
    <x v="0"/>
    <x v="0"/>
    <x v="0"/>
    <x v="3"/>
    <n v="7175000"/>
    <n v="7175000"/>
    <n v="3392587"/>
    <n v="1377471"/>
    <n v="2015116"/>
    <n v="0"/>
    <x v="0"/>
    <n v="2015116"/>
    <n v="0"/>
    <n v="0"/>
    <n v="2015116"/>
    <n v="0"/>
    <x v="0"/>
    <n v="201511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1"/>
    <x v="1"/>
    <x v="0"/>
    <x v="0"/>
    <x v="0"/>
    <x v="0"/>
  </r>
  <r>
    <x v="21"/>
    <x v="0"/>
    <x v="21"/>
    <x v="2"/>
    <x v="0"/>
    <s v="Gobierno Regional"/>
    <x v="0"/>
    <x v="0"/>
    <s v="Puerto Varas"/>
    <x v="0"/>
    <x v="6"/>
    <s v="01-03-2016"/>
    <x v="2"/>
    <x v="0"/>
    <x v="1"/>
    <x v="0"/>
    <x v="0"/>
    <x v="0"/>
    <x v="0"/>
    <n v="1001000"/>
    <n v="1001000"/>
    <n v="1001000"/>
    <n v="1001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1"/>
    <x v="1"/>
    <x v="1"/>
    <x v="1"/>
    <x v="1"/>
    <x v="1"/>
  </r>
  <r>
    <x v="21"/>
    <x v="0"/>
    <x v="21"/>
    <x v="2"/>
    <x v="0"/>
    <s v="Gobierno Regional"/>
    <x v="0"/>
    <x v="0"/>
    <s v="Puerto Varas"/>
    <x v="0"/>
    <x v="6"/>
    <s v="01-03-2016"/>
    <x v="2"/>
    <x v="0"/>
    <x v="1"/>
    <x v="0"/>
    <x v="0"/>
    <x v="0"/>
    <x v="4"/>
    <n v="36002000"/>
    <n v="36002000"/>
    <n v="36000000"/>
    <n v="20007145"/>
    <n v="15992855"/>
    <n v="0"/>
    <x v="0"/>
    <n v="0"/>
    <n v="0"/>
    <n v="15992855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1"/>
    <x v="1"/>
    <x v="1"/>
    <x v="1"/>
    <x v="1"/>
    <x v="1"/>
  </r>
  <r>
    <x v="22"/>
    <x v="0"/>
    <x v="22"/>
    <x v="0"/>
    <x v="0"/>
    <s v="I. Municipalidad de Fresia"/>
    <x v="0"/>
    <x v="0"/>
    <s v="Fresia"/>
    <x v="0"/>
    <x v="3"/>
    <s v="01-08-2015"/>
    <x v="6"/>
    <x v="0"/>
    <x v="1"/>
    <x v="3"/>
    <x v="1"/>
    <x v="0"/>
    <x v="0"/>
    <n v="1854000"/>
    <n v="1939000"/>
    <n v="1939000"/>
    <n v="1939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1"/>
    <x v="1"/>
    <x v="0"/>
    <x v="0"/>
    <x v="0"/>
    <x v="0"/>
  </r>
  <r>
    <x v="22"/>
    <x v="0"/>
    <x v="22"/>
    <x v="0"/>
    <x v="0"/>
    <s v="I. Municipalidad de Fresia"/>
    <x v="0"/>
    <x v="0"/>
    <s v="Fresia"/>
    <x v="0"/>
    <x v="3"/>
    <s v="01-08-2015"/>
    <x v="6"/>
    <x v="0"/>
    <x v="1"/>
    <x v="3"/>
    <x v="1"/>
    <x v="0"/>
    <x v="4"/>
    <n v="11537000"/>
    <n v="11537000"/>
    <n v="17344445"/>
    <n v="17344445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1"/>
    <x v="1"/>
    <x v="0"/>
    <x v="0"/>
    <x v="0"/>
    <x v="0"/>
  </r>
  <r>
    <x v="22"/>
    <x v="0"/>
    <x v="22"/>
    <x v="0"/>
    <x v="0"/>
    <s v="I. Municipalidad de Fresia"/>
    <x v="0"/>
    <x v="0"/>
    <s v="Fresia"/>
    <x v="0"/>
    <x v="3"/>
    <s v="01-08-2015"/>
    <x v="6"/>
    <x v="0"/>
    <x v="1"/>
    <x v="3"/>
    <x v="1"/>
    <x v="0"/>
    <x v="1"/>
    <n v="251028000"/>
    <n v="251028000"/>
    <n v="284316618"/>
    <n v="275593163"/>
    <n v="8723455"/>
    <n v="0"/>
    <x v="0"/>
    <n v="0"/>
    <n v="0"/>
    <n v="8723455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1"/>
    <x v="1"/>
    <x v="0"/>
    <x v="0"/>
    <x v="0"/>
    <x v="0"/>
  </r>
  <r>
    <x v="23"/>
    <x v="0"/>
    <x v="23"/>
    <x v="2"/>
    <x v="0"/>
    <s v="I. Municipalidad de Frutillar"/>
    <x v="0"/>
    <x v="0"/>
    <s v="Frutillar"/>
    <x v="0"/>
    <x v="0"/>
    <s v="01-07-2016"/>
    <x v="2"/>
    <x v="0"/>
    <x v="2"/>
    <x v="0"/>
    <x v="0"/>
    <x v="0"/>
    <x v="0"/>
    <n v="2092000"/>
    <n v="2092000"/>
    <n v="2092000"/>
    <n v="2092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1"/>
    <x v="1"/>
    <x v="0"/>
    <x v="0"/>
    <x v="0"/>
    <x v="0"/>
  </r>
  <r>
    <x v="23"/>
    <x v="0"/>
    <x v="23"/>
    <x v="2"/>
    <x v="0"/>
    <s v="I. Municipalidad de Frutillar"/>
    <x v="0"/>
    <x v="0"/>
    <s v="Frutillar"/>
    <x v="0"/>
    <x v="0"/>
    <s v="01-07-2016"/>
    <x v="2"/>
    <x v="0"/>
    <x v="2"/>
    <x v="0"/>
    <x v="0"/>
    <x v="0"/>
    <x v="4"/>
    <n v="62760000"/>
    <n v="32760000"/>
    <n v="94141000"/>
    <n v="80251100"/>
    <n v="13889900"/>
    <n v="0"/>
    <x v="0"/>
    <n v="0"/>
    <n v="0"/>
    <n v="1388990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1"/>
    <x v="1"/>
    <x v="0"/>
    <x v="0"/>
    <x v="0"/>
    <x v="0"/>
  </r>
  <r>
    <x v="24"/>
    <x v="0"/>
    <x v="24"/>
    <x v="0"/>
    <x v="0"/>
    <s v="I. Municipalidad de Los Muermos"/>
    <x v="0"/>
    <x v="0"/>
    <s v="Los Muermos"/>
    <x v="0"/>
    <x v="2"/>
    <s v="01-08-2017"/>
    <x v="3"/>
    <x v="0"/>
    <x v="2"/>
    <x v="2"/>
    <x v="0"/>
    <x v="0"/>
    <x v="0"/>
    <n v="1583000"/>
    <n v="1500000"/>
    <n v="1500000"/>
    <n v="1500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24"/>
    <x v="0"/>
    <x v="24"/>
    <x v="0"/>
    <x v="0"/>
    <s v="I. Municipalidad de Los Muermos"/>
    <x v="0"/>
    <x v="0"/>
    <s v="Los Muermos"/>
    <x v="0"/>
    <x v="2"/>
    <s v="01-08-2017"/>
    <x v="3"/>
    <x v="0"/>
    <x v="2"/>
    <x v="2"/>
    <x v="0"/>
    <x v="0"/>
    <x v="4"/>
    <n v="10974000"/>
    <n v="10400000"/>
    <n v="10400000"/>
    <n v="0"/>
    <n v="2400000"/>
    <n v="8000000"/>
    <x v="0"/>
    <n v="2400000"/>
    <n v="-1200000"/>
    <n v="0"/>
    <n v="3600000"/>
    <n v="8000000"/>
    <x v="0"/>
    <n v="0"/>
    <x v="0"/>
    <x v="1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24"/>
    <x v="0"/>
    <x v="24"/>
    <x v="0"/>
    <x v="0"/>
    <s v="I. Municipalidad de Los Muermos"/>
    <x v="0"/>
    <x v="0"/>
    <s v="Los Muermos"/>
    <x v="0"/>
    <x v="2"/>
    <s v="01-08-2017"/>
    <x v="3"/>
    <x v="0"/>
    <x v="2"/>
    <x v="2"/>
    <x v="0"/>
    <x v="0"/>
    <x v="1"/>
    <n v="587870000"/>
    <n v="557470000"/>
    <n v="557470000"/>
    <n v="0"/>
    <n v="25410198"/>
    <n v="532059802"/>
    <x v="0"/>
    <n v="25410198"/>
    <n v="-22233013"/>
    <n v="0"/>
    <n v="47643211"/>
    <n v="532059802"/>
    <x v="0"/>
    <n v="25410198"/>
    <x v="0"/>
    <x v="1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24"/>
    <x v="0"/>
    <x v="24"/>
    <x v="0"/>
    <x v="0"/>
    <s v="I. Municipalidad de Los Muermos"/>
    <x v="0"/>
    <x v="0"/>
    <s v="Los Muermos"/>
    <x v="0"/>
    <x v="2"/>
    <s v="01-08-2017"/>
    <x v="3"/>
    <x v="0"/>
    <x v="2"/>
    <x v="2"/>
    <x v="0"/>
    <x v="0"/>
    <x v="2"/>
    <n v="3583000"/>
    <n v="3583000"/>
    <n v="3583000"/>
    <n v="0"/>
    <n v="0"/>
    <n v="3583000"/>
    <x v="0"/>
    <n v="0"/>
    <n v="0"/>
    <n v="0"/>
    <n v="0"/>
    <n v="358300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24"/>
    <x v="0"/>
    <x v="24"/>
    <x v="0"/>
    <x v="0"/>
    <s v="I. Municipalidad de Los Muermos"/>
    <x v="0"/>
    <x v="0"/>
    <s v="Los Muermos"/>
    <x v="0"/>
    <x v="2"/>
    <s v="01-08-2017"/>
    <x v="3"/>
    <x v="0"/>
    <x v="2"/>
    <x v="2"/>
    <x v="0"/>
    <x v="0"/>
    <x v="3"/>
    <n v="16238000"/>
    <n v="16238000"/>
    <n v="16238000"/>
    <n v="0"/>
    <n v="0"/>
    <n v="16238000"/>
    <x v="0"/>
    <n v="0"/>
    <n v="0"/>
    <n v="0"/>
    <n v="0"/>
    <n v="1623800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25"/>
    <x v="0"/>
    <x v="25"/>
    <x v="0"/>
    <x v="0"/>
    <s v="Gobierno Regional"/>
    <x v="0"/>
    <x v="0"/>
    <s v="Frutillar"/>
    <x v="0"/>
    <x v="1"/>
    <s v="01-04-2016"/>
    <x v="2"/>
    <x v="0"/>
    <x v="1"/>
    <x v="0"/>
    <x v="1"/>
    <x v="0"/>
    <x v="0"/>
    <n v="1173000"/>
    <n v="1173000"/>
    <n v="1173000"/>
    <n v="0"/>
    <n v="0"/>
    <n v="1173000"/>
    <x v="0"/>
    <n v="0"/>
    <n v="0"/>
    <n v="0"/>
    <n v="0"/>
    <n v="117300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0"/>
    <x v="0"/>
  </r>
  <r>
    <x v="25"/>
    <x v="0"/>
    <x v="25"/>
    <x v="0"/>
    <x v="0"/>
    <s v="Gobierno Regional"/>
    <x v="0"/>
    <x v="0"/>
    <s v="Frutillar"/>
    <x v="0"/>
    <x v="1"/>
    <s v="01-04-2016"/>
    <x v="2"/>
    <x v="0"/>
    <x v="1"/>
    <x v="0"/>
    <x v="1"/>
    <x v="0"/>
    <x v="4"/>
    <n v="23450000"/>
    <n v="23450000"/>
    <n v="22100000"/>
    <n v="10400000"/>
    <n v="11700000"/>
    <n v="0"/>
    <x v="0"/>
    <n v="1300000"/>
    <n v="-1300000"/>
    <n v="10400000"/>
    <n v="2600000"/>
    <n v="10400000"/>
    <x v="0"/>
    <n v="1300000"/>
    <x v="0"/>
    <x v="1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0"/>
    <x v="0"/>
  </r>
  <r>
    <x v="25"/>
    <x v="0"/>
    <x v="25"/>
    <x v="0"/>
    <x v="0"/>
    <s v="Gobierno Regional"/>
    <x v="0"/>
    <x v="0"/>
    <s v="Frutillar"/>
    <x v="0"/>
    <x v="1"/>
    <s v="01-04-2016"/>
    <x v="2"/>
    <x v="0"/>
    <x v="1"/>
    <x v="0"/>
    <x v="1"/>
    <x v="0"/>
    <x v="1"/>
    <n v="1175308000"/>
    <n v="1175308000"/>
    <n v="1175191690"/>
    <n v="871009797"/>
    <n v="304181893"/>
    <n v="0"/>
    <x v="0"/>
    <n v="119207605"/>
    <n v="-83864423"/>
    <n v="184974288"/>
    <n v="203072028"/>
    <n v="184974288"/>
    <x v="0"/>
    <n v="119207605"/>
    <x v="0"/>
    <x v="1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0"/>
    <x v="0"/>
  </r>
  <r>
    <x v="26"/>
    <x v="0"/>
    <x v="26"/>
    <x v="0"/>
    <x v="0"/>
    <s v="I. Municipalidad de Chonchi"/>
    <x v="0"/>
    <x v="0"/>
    <s v="Chonchi"/>
    <x v="0"/>
    <x v="3"/>
    <s v="01-01-2015"/>
    <x v="6"/>
    <x v="0"/>
    <x v="1"/>
    <x v="1"/>
    <x v="4"/>
    <x v="0"/>
    <x v="0"/>
    <n v="1246000"/>
    <n v="1246000"/>
    <n v="1246000"/>
    <n v="1246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0"/>
  </r>
  <r>
    <x v="26"/>
    <x v="0"/>
    <x v="26"/>
    <x v="0"/>
    <x v="0"/>
    <s v="I. Municipalidad de Chonchi"/>
    <x v="0"/>
    <x v="0"/>
    <s v="Chonchi"/>
    <x v="0"/>
    <x v="3"/>
    <s v="01-01-2015"/>
    <x v="6"/>
    <x v="0"/>
    <x v="1"/>
    <x v="1"/>
    <x v="4"/>
    <x v="0"/>
    <x v="4"/>
    <n v="9891000"/>
    <n v="9891000"/>
    <n v="9888000"/>
    <n v="9888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0"/>
  </r>
  <r>
    <x v="26"/>
    <x v="0"/>
    <x v="26"/>
    <x v="0"/>
    <x v="0"/>
    <s v="I. Municipalidad de Chonchi"/>
    <x v="0"/>
    <x v="0"/>
    <s v="Chonchi"/>
    <x v="0"/>
    <x v="3"/>
    <s v="01-01-2015"/>
    <x v="6"/>
    <x v="0"/>
    <x v="1"/>
    <x v="1"/>
    <x v="4"/>
    <x v="0"/>
    <x v="1"/>
    <n v="679503000"/>
    <n v="690637346"/>
    <n v="625734051"/>
    <n v="599293601"/>
    <n v="26440450"/>
    <n v="0"/>
    <x v="0"/>
    <n v="0"/>
    <n v="0"/>
    <n v="2644045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0"/>
  </r>
  <r>
    <x v="27"/>
    <x v="0"/>
    <x v="27"/>
    <x v="0"/>
    <x v="0"/>
    <s v="I. Municipalidad de Queilen"/>
    <x v="0"/>
    <x v="0"/>
    <s v="Queilen"/>
    <x v="0"/>
    <x v="1"/>
    <s v="20-12-2016"/>
    <x v="3"/>
    <x v="0"/>
    <x v="2"/>
    <x v="1"/>
    <x v="2"/>
    <x v="0"/>
    <x v="0"/>
    <n v="3032000"/>
    <n v="3032000"/>
    <n v="3032000"/>
    <n v="0"/>
    <n v="0"/>
    <n v="3032000"/>
    <x v="0"/>
    <n v="0"/>
    <n v="0"/>
    <n v="0"/>
    <n v="0"/>
    <n v="303200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27"/>
    <x v="0"/>
    <x v="27"/>
    <x v="0"/>
    <x v="0"/>
    <s v="I. Municipalidad de Queilen"/>
    <x v="0"/>
    <x v="0"/>
    <s v="Queilen"/>
    <x v="0"/>
    <x v="1"/>
    <s v="20-12-2016"/>
    <x v="3"/>
    <x v="0"/>
    <x v="2"/>
    <x v="1"/>
    <x v="2"/>
    <x v="0"/>
    <x v="4"/>
    <n v="18098000"/>
    <n v="18098000"/>
    <n v="16099000"/>
    <n v="3443396"/>
    <n v="12655604"/>
    <n v="0"/>
    <x v="0"/>
    <n v="1341583"/>
    <n v="-1341583"/>
    <n v="11314021"/>
    <n v="2683166"/>
    <n v="11314021"/>
    <x v="0"/>
    <n v="1341583"/>
    <x v="0"/>
    <x v="1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27"/>
    <x v="0"/>
    <x v="27"/>
    <x v="0"/>
    <x v="0"/>
    <s v="I. Municipalidad de Queilen"/>
    <x v="0"/>
    <x v="0"/>
    <s v="Queilen"/>
    <x v="0"/>
    <x v="1"/>
    <s v="20-12-2016"/>
    <x v="3"/>
    <x v="0"/>
    <x v="2"/>
    <x v="1"/>
    <x v="2"/>
    <x v="0"/>
    <x v="1"/>
    <n v="971942000"/>
    <n v="971942000"/>
    <n v="971940303"/>
    <n v="192795054"/>
    <n v="779145249"/>
    <n v="0"/>
    <x v="0"/>
    <n v="50841475"/>
    <n v="-71291766"/>
    <n v="728303774"/>
    <n v="122133241"/>
    <n v="728303774"/>
    <x v="0"/>
    <n v="50841475"/>
    <x v="0"/>
    <x v="1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27"/>
    <x v="0"/>
    <x v="27"/>
    <x v="0"/>
    <x v="0"/>
    <s v="I. Municipalidad de Queilen"/>
    <x v="0"/>
    <x v="0"/>
    <s v="Queilen"/>
    <x v="0"/>
    <x v="1"/>
    <s v="20-12-2016"/>
    <x v="3"/>
    <x v="0"/>
    <x v="2"/>
    <x v="1"/>
    <x v="2"/>
    <x v="0"/>
    <x v="2"/>
    <n v="22176000"/>
    <n v="22176000"/>
    <n v="22176000"/>
    <n v="0"/>
    <n v="0"/>
    <n v="22176000"/>
    <x v="0"/>
    <n v="0"/>
    <n v="0"/>
    <n v="0"/>
    <n v="0"/>
    <n v="2217600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27"/>
    <x v="0"/>
    <x v="27"/>
    <x v="0"/>
    <x v="0"/>
    <s v="I. Municipalidad de Queilen"/>
    <x v="0"/>
    <x v="0"/>
    <s v="Queilen"/>
    <x v="0"/>
    <x v="1"/>
    <s v="20-12-2016"/>
    <x v="3"/>
    <x v="0"/>
    <x v="2"/>
    <x v="1"/>
    <x v="2"/>
    <x v="0"/>
    <x v="3"/>
    <n v="10089000"/>
    <n v="10089000"/>
    <n v="10089000"/>
    <n v="0"/>
    <n v="0"/>
    <n v="10089000"/>
    <x v="0"/>
    <n v="0"/>
    <n v="0"/>
    <n v="0"/>
    <n v="0"/>
    <n v="1008900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28"/>
    <x v="0"/>
    <x v="28"/>
    <x v="0"/>
    <x v="0"/>
    <s v="I. Municipalidad de Puqueldon"/>
    <x v="0"/>
    <x v="0"/>
    <s v="Puqueldon"/>
    <x v="0"/>
    <x v="4"/>
    <s v="01-01-2017"/>
    <x v="2"/>
    <x v="0"/>
    <x v="2"/>
    <x v="4"/>
    <x v="0"/>
    <x v="0"/>
    <x v="4"/>
    <n v="6400000"/>
    <n v="6400000"/>
    <n v="6400000"/>
    <n v="0"/>
    <n v="0"/>
    <n v="640000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1"/>
    <x v="1"/>
    <x v="1"/>
    <x v="1"/>
    <x v="1"/>
    <x v="1"/>
  </r>
  <r>
    <x v="28"/>
    <x v="0"/>
    <x v="28"/>
    <x v="0"/>
    <x v="0"/>
    <s v="I. Municipalidad de Puqueldon"/>
    <x v="0"/>
    <x v="0"/>
    <s v="Puqueldon"/>
    <x v="0"/>
    <x v="4"/>
    <s v="01-01-2017"/>
    <x v="2"/>
    <x v="0"/>
    <x v="2"/>
    <x v="4"/>
    <x v="0"/>
    <x v="0"/>
    <x v="1"/>
    <n v="262193000"/>
    <n v="262193000"/>
    <n v="236080268"/>
    <n v="144981756"/>
    <n v="91098512"/>
    <n v="0"/>
    <x v="0"/>
    <n v="0"/>
    <n v="0"/>
    <n v="91098512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1"/>
    <x v="1"/>
    <x v="1"/>
    <x v="1"/>
    <x v="1"/>
    <x v="1"/>
  </r>
  <r>
    <x v="29"/>
    <x v="0"/>
    <x v="29"/>
    <x v="0"/>
    <x v="0"/>
    <s v="I. Municipalidad de Frutillar"/>
    <x v="0"/>
    <x v="0"/>
    <s v="Frutillar"/>
    <x v="0"/>
    <x v="3"/>
    <s v="01-01-2017"/>
    <x v="3"/>
    <x v="0"/>
    <x v="2"/>
    <x v="0"/>
    <x v="0"/>
    <x v="0"/>
    <x v="0"/>
    <n v="1500000"/>
    <n v="1500000"/>
    <n v="1500000"/>
    <n v="1500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29"/>
    <x v="0"/>
    <x v="29"/>
    <x v="0"/>
    <x v="0"/>
    <s v="I. Municipalidad de Frutillar"/>
    <x v="0"/>
    <x v="0"/>
    <s v="Frutillar"/>
    <x v="0"/>
    <x v="3"/>
    <s v="01-01-2017"/>
    <x v="3"/>
    <x v="0"/>
    <x v="2"/>
    <x v="0"/>
    <x v="0"/>
    <x v="0"/>
    <x v="4"/>
    <n v="11700000"/>
    <n v="11700000"/>
    <n v="11700000"/>
    <n v="0"/>
    <n v="0"/>
    <n v="1170000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29"/>
    <x v="0"/>
    <x v="29"/>
    <x v="0"/>
    <x v="0"/>
    <s v="I. Municipalidad de Frutillar"/>
    <x v="0"/>
    <x v="0"/>
    <s v="Frutillar"/>
    <x v="0"/>
    <x v="3"/>
    <s v="01-01-2017"/>
    <x v="3"/>
    <x v="0"/>
    <x v="2"/>
    <x v="0"/>
    <x v="0"/>
    <x v="0"/>
    <x v="1"/>
    <n v="349725000"/>
    <n v="349725000"/>
    <n v="349504366"/>
    <n v="0"/>
    <n v="0"/>
    <n v="349504366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30"/>
    <x v="0"/>
    <x v="30"/>
    <x v="0"/>
    <x v="0"/>
    <s v="Gobierno Regional"/>
    <x v="0"/>
    <x v="0"/>
    <s v="Calbuco"/>
    <x v="0"/>
    <x v="7"/>
    <s v="01-01-2017"/>
    <x v="3"/>
    <x v="0"/>
    <x v="2"/>
    <x v="5"/>
    <x v="5"/>
    <x v="0"/>
    <x v="1"/>
    <n v="1300000000"/>
    <n v="1700000000"/>
    <n v="1586863743"/>
    <n v="1586863743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31"/>
    <x v="0"/>
    <x v="31"/>
    <x v="0"/>
    <x v="0"/>
    <s v="I. Municipalidad de Frutillar"/>
    <x v="0"/>
    <x v="0"/>
    <s v="Frutillar"/>
    <x v="0"/>
    <x v="0"/>
    <s v="14-12-2012"/>
    <x v="7"/>
    <x v="0"/>
    <x v="1"/>
    <x v="6"/>
    <x v="0"/>
    <x v="0"/>
    <x v="0"/>
    <n v="3679000"/>
    <n v="3679000"/>
    <n v="3679000"/>
    <n v="0"/>
    <n v="3679000"/>
    <n v="0"/>
    <x v="0"/>
    <n v="0"/>
    <n v="0"/>
    <n v="367900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1"/>
    <x v="1"/>
    <x v="0"/>
    <x v="0"/>
    <x v="0"/>
    <x v="0"/>
  </r>
  <r>
    <x v="31"/>
    <x v="0"/>
    <x v="31"/>
    <x v="0"/>
    <x v="0"/>
    <s v="I. Municipalidad de Frutillar"/>
    <x v="0"/>
    <x v="0"/>
    <s v="Frutillar"/>
    <x v="0"/>
    <x v="0"/>
    <s v="14-12-2012"/>
    <x v="7"/>
    <x v="0"/>
    <x v="1"/>
    <x v="6"/>
    <x v="0"/>
    <x v="0"/>
    <x v="1"/>
    <n v="695192000"/>
    <n v="655533000"/>
    <n v="695191181"/>
    <n v="695191180"/>
    <n v="1"/>
    <n v="0"/>
    <x v="0"/>
    <n v="0"/>
    <n v="0"/>
    <n v="1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1"/>
    <x v="1"/>
    <x v="0"/>
    <x v="0"/>
    <x v="0"/>
    <x v="0"/>
  </r>
  <r>
    <x v="32"/>
    <x v="0"/>
    <x v="32"/>
    <x v="0"/>
    <x v="0"/>
    <s v="Gobierno Regional"/>
    <x v="1"/>
    <x v="2"/>
    <s v=""/>
    <x v="0"/>
    <x v="7"/>
    <s v="01-01-2018"/>
    <x v="3"/>
    <x v="1"/>
    <x v="2"/>
    <x v="5"/>
    <x v="5"/>
    <x v="2"/>
    <x v="7"/>
    <n v="0"/>
    <n v="0"/>
    <n v="205199000"/>
    <n v="0"/>
    <n v="205199000"/>
    <n v="0"/>
    <x v="0"/>
    <n v="83944"/>
    <n v="-12909872"/>
    <n v="205115056"/>
    <n v="12993816"/>
    <n v="205115056"/>
    <x v="0"/>
    <n v="83944"/>
    <x v="0"/>
    <x v="1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33"/>
    <x v="0"/>
    <x v="33"/>
    <x v="0"/>
    <x v="0"/>
    <s v="Gobierno Regional"/>
    <x v="0"/>
    <x v="0"/>
    <s v="Calbuco"/>
    <x v="0"/>
    <x v="7"/>
    <s v="01-01-2018"/>
    <x v="3"/>
    <x v="1"/>
    <x v="2"/>
    <x v="5"/>
    <x v="5"/>
    <x v="2"/>
    <x v="7"/>
    <n v="0"/>
    <n v="0"/>
    <n v="341708000"/>
    <n v="121708000"/>
    <n v="220000000"/>
    <n v="0"/>
    <x v="0"/>
    <n v="0"/>
    <n v="0"/>
    <n v="220000000"/>
    <n v="0"/>
    <n v="22000000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34"/>
    <x v="0"/>
    <x v="34"/>
    <x v="0"/>
    <x v="0"/>
    <s v="I. Municipalidad de Puyehue"/>
    <x v="0"/>
    <x v="0"/>
    <s v="Puyehue"/>
    <x v="0"/>
    <x v="3"/>
    <s v="01-03-2011"/>
    <x v="3"/>
    <x v="0"/>
    <x v="1"/>
    <x v="7"/>
    <x v="3"/>
    <x v="1"/>
    <x v="5"/>
    <n v="0"/>
    <n v="0"/>
    <n v="1304374229"/>
    <n v="1231260133"/>
    <n v="73114096"/>
    <n v="0"/>
    <x v="0"/>
    <n v="37016645"/>
    <n v="0"/>
    <n v="36097451"/>
    <n v="37016645"/>
    <n v="36097451"/>
    <x v="0"/>
    <n v="3701664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1"/>
    <x v="1"/>
    <x v="0"/>
    <x v="0"/>
    <x v="0"/>
    <x v="0"/>
  </r>
  <r>
    <x v="35"/>
    <x v="0"/>
    <x v="35"/>
    <x v="0"/>
    <x v="0"/>
    <s v="Gobierno Regional"/>
    <x v="0"/>
    <x v="0"/>
    <s v="Purranque"/>
    <x v="0"/>
    <x v="2"/>
    <s v="01-07-2016"/>
    <x v="1"/>
    <x v="0"/>
    <x v="1"/>
    <x v="7"/>
    <x v="1"/>
    <x v="0"/>
    <x v="0"/>
    <n v="1255000"/>
    <n v="1255000"/>
    <n v="1254000"/>
    <n v="1254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1"/>
    <x v="1"/>
    <x v="0"/>
    <x v="0"/>
    <x v="0"/>
    <x v="0"/>
  </r>
  <r>
    <x v="35"/>
    <x v="0"/>
    <x v="35"/>
    <x v="0"/>
    <x v="0"/>
    <s v="Gobierno Regional"/>
    <x v="0"/>
    <x v="0"/>
    <s v="Purranque"/>
    <x v="0"/>
    <x v="2"/>
    <s v="01-07-2016"/>
    <x v="1"/>
    <x v="0"/>
    <x v="1"/>
    <x v="7"/>
    <x v="1"/>
    <x v="0"/>
    <x v="4"/>
    <n v="12554000"/>
    <n v="12554000"/>
    <n v="17785000"/>
    <n v="16738672"/>
    <n v="1046328"/>
    <n v="0"/>
    <x v="0"/>
    <n v="1046167"/>
    <n v="0"/>
    <n v="161"/>
    <n v="1046167"/>
    <n v="161"/>
    <x v="0"/>
    <n v="104616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1"/>
    <x v="1"/>
    <x v="0"/>
    <x v="0"/>
    <x v="0"/>
    <x v="0"/>
  </r>
  <r>
    <x v="35"/>
    <x v="0"/>
    <x v="35"/>
    <x v="0"/>
    <x v="0"/>
    <s v="Gobierno Regional"/>
    <x v="0"/>
    <x v="0"/>
    <s v="Purranque"/>
    <x v="0"/>
    <x v="2"/>
    <s v="01-07-2016"/>
    <x v="1"/>
    <x v="0"/>
    <x v="1"/>
    <x v="7"/>
    <x v="1"/>
    <x v="0"/>
    <x v="1"/>
    <n v="1304576000"/>
    <n v="1304576000"/>
    <n v="1709848000"/>
    <n v="1709848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1"/>
    <x v="1"/>
    <x v="0"/>
    <x v="0"/>
    <x v="0"/>
    <x v="0"/>
  </r>
  <r>
    <x v="36"/>
    <x v="0"/>
    <x v="36"/>
    <x v="0"/>
    <x v="0"/>
    <s v="I. Municipalidad de Purranque"/>
    <x v="0"/>
    <x v="0"/>
    <s v="Purranque"/>
    <x v="0"/>
    <x v="3"/>
    <s v="01-09-2011"/>
    <x v="8"/>
    <x v="1"/>
    <x v="2"/>
    <x v="7"/>
    <x v="3"/>
    <x v="1"/>
    <x v="5"/>
    <n v="0"/>
    <n v="0"/>
    <n v="984916104"/>
    <n v="929328037"/>
    <n v="55588067"/>
    <n v="0"/>
    <x v="0"/>
    <n v="55588067"/>
    <n v="0"/>
    <n v="0"/>
    <n v="55588067"/>
    <n v="0"/>
    <x v="0"/>
    <n v="5558806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1"/>
    <x v="1"/>
    <x v="0"/>
    <x v="0"/>
    <x v="0"/>
    <x v="0"/>
  </r>
  <r>
    <x v="37"/>
    <x v="0"/>
    <x v="37"/>
    <x v="0"/>
    <x v="0"/>
    <s v="Gobierno Regional"/>
    <x v="2"/>
    <x v="0"/>
    <s v=""/>
    <x v="0"/>
    <x v="8"/>
    <s v="01-03-2014"/>
    <x v="9"/>
    <x v="1"/>
    <x v="1"/>
    <x v="5"/>
    <x v="0"/>
    <x v="1"/>
    <x v="8"/>
    <n v="0"/>
    <n v="0"/>
    <n v="2332740000"/>
    <n v="1317041682"/>
    <n v="619555000"/>
    <n v="396143318"/>
    <x v="0"/>
    <n v="0"/>
    <n v="0"/>
    <n v="61955500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0"/>
  </r>
  <r>
    <x v="38"/>
    <x v="0"/>
    <x v="38"/>
    <x v="0"/>
    <x v="0"/>
    <s v="Instituto de Desarrollo Agropecuario"/>
    <x v="2"/>
    <x v="0"/>
    <s v=""/>
    <x v="0"/>
    <x v="8"/>
    <s v="01-04-2015"/>
    <x v="2"/>
    <x v="1"/>
    <x v="2"/>
    <x v="5"/>
    <x v="0"/>
    <x v="1"/>
    <x v="9"/>
    <n v="0"/>
    <n v="0"/>
    <n v="191000000"/>
    <n v="78350572"/>
    <n v="112649428"/>
    <n v="0"/>
    <x v="0"/>
    <n v="0"/>
    <n v="0"/>
    <n v="112649428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39"/>
    <x v="0"/>
    <x v="39"/>
    <x v="0"/>
    <x v="0"/>
    <s v="Instituto de Desarrollo Agropecuario"/>
    <x v="1"/>
    <x v="2"/>
    <s v=""/>
    <x v="0"/>
    <x v="8"/>
    <s v="01-01-2015"/>
    <x v="1"/>
    <x v="1"/>
    <x v="5"/>
    <x v="5"/>
    <x v="6"/>
    <x v="1"/>
    <x v="10"/>
    <n v="0"/>
    <n v="0"/>
    <n v="769600000"/>
    <n v="409000000"/>
    <n v="360600000"/>
    <n v="0"/>
    <x v="0"/>
    <n v="0"/>
    <n v="0"/>
    <n v="36060000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40"/>
    <x v="0"/>
    <x v="40"/>
    <x v="2"/>
    <x v="0"/>
    <s v="Dirección de Arquitectura"/>
    <x v="0"/>
    <x v="0"/>
    <s v="Puerto Montt"/>
    <x v="0"/>
    <x v="1"/>
    <s v="01-03-2016"/>
    <x v="2"/>
    <x v="0"/>
    <x v="1"/>
    <x v="6"/>
    <x v="0"/>
    <x v="0"/>
    <x v="0"/>
    <n v="4200000"/>
    <n v="4200000"/>
    <n v="4200000"/>
    <n v="4200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x v="1"/>
    <x v="1"/>
    <x v="1"/>
    <x v="1"/>
    <x v="1"/>
  </r>
  <r>
    <x v="40"/>
    <x v="0"/>
    <x v="40"/>
    <x v="2"/>
    <x v="0"/>
    <s v="Dirección de Arquitectura"/>
    <x v="0"/>
    <x v="0"/>
    <s v="Puerto Montt"/>
    <x v="0"/>
    <x v="1"/>
    <s v="01-03-2016"/>
    <x v="2"/>
    <x v="0"/>
    <x v="1"/>
    <x v="6"/>
    <x v="0"/>
    <x v="0"/>
    <x v="4"/>
    <n v="112800000"/>
    <n v="112800000"/>
    <n v="95880000"/>
    <n v="0"/>
    <n v="95880000"/>
    <n v="0"/>
    <x v="0"/>
    <n v="9588000"/>
    <n v="0"/>
    <n v="86292000"/>
    <n v="9588000"/>
    <n v="86292000"/>
    <x v="0"/>
    <n v="95880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x v="1"/>
    <x v="1"/>
    <x v="1"/>
    <x v="1"/>
    <x v="1"/>
  </r>
  <r>
    <x v="41"/>
    <x v="0"/>
    <x v="41"/>
    <x v="0"/>
    <x v="0"/>
    <s v="Gobierno Regional"/>
    <x v="0"/>
    <x v="0"/>
    <s v="Puerto Montt"/>
    <x v="0"/>
    <x v="0"/>
    <s v="01-11-2012"/>
    <x v="10"/>
    <x v="0"/>
    <x v="6"/>
    <x v="6"/>
    <x v="0"/>
    <x v="0"/>
    <x v="0"/>
    <n v="9550000"/>
    <n v="9271000"/>
    <n v="9271000"/>
    <n v="9271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1"/>
    <x v="0"/>
    <x v="41"/>
    <x v="0"/>
    <x v="0"/>
    <s v="Gobierno Regional"/>
    <x v="0"/>
    <x v="0"/>
    <s v="Puerto Montt"/>
    <x v="0"/>
    <x v="0"/>
    <s v="01-11-2012"/>
    <x v="10"/>
    <x v="0"/>
    <x v="6"/>
    <x v="6"/>
    <x v="0"/>
    <x v="0"/>
    <x v="4"/>
    <n v="14418000"/>
    <n v="13789000"/>
    <n v="13760178"/>
    <n v="13760178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1"/>
    <x v="0"/>
    <x v="41"/>
    <x v="0"/>
    <x v="0"/>
    <s v="Gobierno Regional"/>
    <x v="0"/>
    <x v="0"/>
    <s v="Puerto Montt"/>
    <x v="0"/>
    <x v="0"/>
    <s v="01-11-2012"/>
    <x v="10"/>
    <x v="0"/>
    <x v="6"/>
    <x v="6"/>
    <x v="0"/>
    <x v="0"/>
    <x v="1"/>
    <n v="2832808000"/>
    <n v="2832808000"/>
    <n v="3119230401"/>
    <n v="3119230401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1"/>
    <x v="0"/>
    <x v="41"/>
    <x v="0"/>
    <x v="0"/>
    <s v="Gobierno Regional"/>
    <x v="0"/>
    <x v="0"/>
    <s v="Puerto Montt"/>
    <x v="0"/>
    <x v="0"/>
    <s v="01-11-2012"/>
    <x v="10"/>
    <x v="0"/>
    <x v="6"/>
    <x v="6"/>
    <x v="0"/>
    <x v="0"/>
    <x v="2"/>
    <n v="171954000"/>
    <n v="171954000"/>
    <n v="138703401"/>
    <n v="137883920"/>
    <n v="819481"/>
    <n v="0"/>
    <x v="0"/>
    <n v="0"/>
    <n v="0"/>
    <n v="819481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1"/>
    <x v="0"/>
    <x v="41"/>
    <x v="0"/>
    <x v="0"/>
    <s v="Gobierno Regional"/>
    <x v="0"/>
    <x v="0"/>
    <s v="Puerto Montt"/>
    <x v="0"/>
    <x v="0"/>
    <s v="01-11-2012"/>
    <x v="10"/>
    <x v="0"/>
    <x v="6"/>
    <x v="6"/>
    <x v="0"/>
    <x v="0"/>
    <x v="3"/>
    <n v="279918000"/>
    <n v="279918000"/>
    <n v="280534623"/>
    <n v="278854587"/>
    <n v="1680036"/>
    <n v="0"/>
    <x v="0"/>
    <n v="0"/>
    <n v="0"/>
    <n v="1680036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1"/>
    <x v="0"/>
    <x v="41"/>
    <x v="0"/>
    <x v="0"/>
    <s v="Gobierno Regional"/>
    <x v="0"/>
    <x v="0"/>
    <s v="Puerto Montt"/>
    <x v="0"/>
    <x v="0"/>
    <s v="01-11-2012"/>
    <x v="10"/>
    <x v="0"/>
    <x v="6"/>
    <x v="6"/>
    <x v="0"/>
    <x v="0"/>
    <x v="11"/>
    <n v="396474000"/>
    <n v="429839000"/>
    <n v="396473358"/>
    <n v="396473358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2"/>
    <x v="0"/>
    <x v="42"/>
    <x v="0"/>
    <x v="0"/>
    <s v="Gobierno Regional"/>
    <x v="0"/>
    <x v="0"/>
    <s v="Frutillar"/>
    <x v="0"/>
    <x v="5"/>
    <s v="01-02-2016"/>
    <x v="2"/>
    <x v="0"/>
    <x v="1"/>
    <x v="6"/>
    <x v="0"/>
    <x v="0"/>
    <x v="0"/>
    <n v="1250000"/>
    <n v="1250000"/>
    <n v="1250000"/>
    <n v="0"/>
    <n v="1250000"/>
    <n v="0"/>
    <x v="0"/>
    <n v="0"/>
    <n v="0"/>
    <n v="125000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42"/>
    <x v="0"/>
    <x v="42"/>
    <x v="0"/>
    <x v="0"/>
    <s v="Gobierno Regional"/>
    <x v="0"/>
    <x v="0"/>
    <s v="Frutillar"/>
    <x v="0"/>
    <x v="5"/>
    <s v="01-02-2016"/>
    <x v="2"/>
    <x v="0"/>
    <x v="1"/>
    <x v="6"/>
    <x v="0"/>
    <x v="0"/>
    <x v="4"/>
    <n v="11655000"/>
    <n v="11250000"/>
    <n v="17500000"/>
    <n v="17500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42"/>
    <x v="0"/>
    <x v="42"/>
    <x v="0"/>
    <x v="0"/>
    <s v="Gobierno Regional"/>
    <x v="0"/>
    <x v="0"/>
    <s v="Frutillar"/>
    <x v="0"/>
    <x v="5"/>
    <s v="01-02-2016"/>
    <x v="2"/>
    <x v="0"/>
    <x v="1"/>
    <x v="6"/>
    <x v="0"/>
    <x v="0"/>
    <x v="1"/>
    <n v="1304862000"/>
    <n v="1304862000"/>
    <n v="1551945807"/>
    <n v="1551945807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43"/>
    <x v="0"/>
    <x v="43"/>
    <x v="0"/>
    <x v="0"/>
    <s v="I. Municipalidad de Maullin"/>
    <x v="0"/>
    <x v="0"/>
    <s v="Maullin"/>
    <x v="0"/>
    <x v="0"/>
    <s v="01-03-2016"/>
    <x v="1"/>
    <x v="0"/>
    <x v="1"/>
    <x v="6"/>
    <x v="0"/>
    <x v="0"/>
    <x v="0"/>
    <n v="2431000"/>
    <n v="2431000"/>
    <n v="2431000"/>
    <n v="2431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43"/>
    <x v="0"/>
    <x v="43"/>
    <x v="0"/>
    <x v="0"/>
    <s v="I. Municipalidad de Maullin"/>
    <x v="0"/>
    <x v="0"/>
    <s v="Maullin"/>
    <x v="0"/>
    <x v="0"/>
    <s v="01-03-2016"/>
    <x v="1"/>
    <x v="0"/>
    <x v="1"/>
    <x v="6"/>
    <x v="0"/>
    <x v="0"/>
    <x v="4"/>
    <n v="14849000"/>
    <n v="14849000"/>
    <n v="14666666"/>
    <n v="14666666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43"/>
    <x v="0"/>
    <x v="43"/>
    <x v="0"/>
    <x v="0"/>
    <s v="I. Municipalidad de Maullin"/>
    <x v="0"/>
    <x v="0"/>
    <s v="Maullin"/>
    <x v="0"/>
    <x v="0"/>
    <s v="01-03-2016"/>
    <x v="1"/>
    <x v="0"/>
    <x v="1"/>
    <x v="6"/>
    <x v="0"/>
    <x v="0"/>
    <x v="1"/>
    <n v="332558000"/>
    <n v="332558000"/>
    <n v="327056103"/>
    <n v="327056103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43"/>
    <x v="0"/>
    <x v="43"/>
    <x v="0"/>
    <x v="0"/>
    <s v="I. Municipalidad de Maullin"/>
    <x v="0"/>
    <x v="0"/>
    <s v="Maullin"/>
    <x v="0"/>
    <x v="0"/>
    <s v="01-03-2016"/>
    <x v="1"/>
    <x v="0"/>
    <x v="1"/>
    <x v="6"/>
    <x v="0"/>
    <x v="0"/>
    <x v="2"/>
    <n v="10313000"/>
    <n v="10313000"/>
    <n v="10313000"/>
    <n v="0"/>
    <n v="10313000"/>
    <n v="0"/>
    <x v="0"/>
    <n v="10244890"/>
    <n v="0"/>
    <n v="68110"/>
    <n v="10244890"/>
    <n v="68110"/>
    <x v="0"/>
    <n v="1024489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43"/>
    <x v="0"/>
    <x v="43"/>
    <x v="0"/>
    <x v="0"/>
    <s v="I. Municipalidad de Maullin"/>
    <x v="0"/>
    <x v="0"/>
    <s v="Maullin"/>
    <x v="0"/>
    <x v="0"/>
    <s v="01-03-2016"/>
    <x v="1"/>
    <x v="0"/>
    <x v="1"/>
    <x v="6"/>
    <x v="0"/>
    <x v="0"/>
    <x v="3"/>
    <n v="2685000"/>
    <n v="2685000"/>
    <n v="2685000"/>
    <n v="0"/>
    <n v="2685000"/>
    <n v="0"/>
    <x v="0"/>
    <n v="1753899"/>
    <n v="0"/>
    <n v="931101"/>
    <n v="1753899"/>
    <n v="931101"/>
    <x v="0"/>
    <n v="175389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44"/>
    <x v="0"/>
    <x v="44"/>
    <x v="0"/>
    <x v="0"/>
    <s v="I. Municipalidad de Puerto Montt"/>
    <x v="0"/>
    <x v="0"/>
    <s v="Puerto Montt"/>
    <x v="0"/>
    <x v="3"/>
    <s v="02-01-2017"/>
    <x v="3"/>
    <x v="0"/>
    <x v="1"/>
    <x v="6"/>
    <x v="0"/>
    <x v="0"/>
    <x v="0"/>
    <n v="419000"/>
    <n v="419000"/>
    <n v="419000"/>
    <n v="419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44"/>
    <x v="0"/>
    <x v="44"/>
    <x v="0"/>
    <x v="0"/>
    <s v="I. Municipalidad de Puerto Montt"/>
    <x v="0"/>
    <x v="0"/>
    <s v="Puerto Montt"/>
    <x v="0"/>
    <x v="3"/>
    <s v="02-01-2017"/>
    <x v="3"/>
    <x v="0"/>
    <x v="1"/>
    <x v="6"/>
    <x v="0"/>
    <x v="0"/>
    <x v="4"/>
    <n v="9397000"/>
    <n v="9397000"/>
    <n v="9000000"/>
    <n v="9000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44"/>
    <x v="0"/>
    <x v="44"/>
    <x v="0"/>
    <x v="0"/>
    <s v="I. Municipalidad de Puerto Montt"/>
    <x v="0"/>
    <x v="0"/>
    <s v="Puerto Montt"/>
    <x v="0"/>
    <x v="3"/>
    <s v="02-01-2017"/>
    <x v="3"/>
    <x v="0"/>
    <x v="1"/>
    <x v="6"/>
    <x v="0"/>
    <x v="0"/>
    <x v="1"/>
    <n v="253134000"/>
    <n v="253134000"/>
    <n v="234736488"/>
    <n v="211261329"/>
    <n v="23475159"/>
    <n v="0"/>
    <x v="0"/>
    <n v="0"/>
    <n v="-23475158"/>
    <n v="23475159"/>
    <n v="23475158"/>
    <n v="0"/>
    <x v="0"/>
    <n v="0"/>
    <x v="0"/>
    <x v="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45"/>
    <x v="0"/>
    <x v="45"/>
    <x v="0"/>
    <x v="0"/>
    <s v="I. Municipalidad de Puerto Montt"/>
    <x v="0"/>
    <x v="0"/>
    <s v="Puerto Montt"/>
    <x v="0"/>
    <x v="4"/>
    <s v="01-01-2017"/>
    <x v="3"/>
    <x v="0"/>
    <x v="2"/>
    <x v="6"/>
    <x v="0"/>
    <x v="0"/>
    <x v="0"/>
    <n v="1147000"/>
    <n v="1147000"/>
    <n v="1147000"/>
    <n v="1147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1"/>
    <x v="1"/>
    <x v="1"/>
    <x v="1"/>
    <x v="1"/>
    <x v="1"/>
  </r>
  <r>
    <x v="45"/>
    <x v="0"/>
    <x v="45"/>
    <x v="0"/>
    <x v="0"/>
    <s v="I. Municipalidad de Puerto Montt"/>
    <x v="0"/>
    <x v="0"/>
    <s v="Puerto Montt"/>
    <x v="0"/>
    <x v="4"/>
    <s v="01-01-2017"/>
    <x v="3"/>
    <x v="0"/>
    <x v="2"/>
    <x v="6"/>
    <x v="0"/>
    <x v="0"/>
    <x v="4"/>
    <n v="10323000"/>
    <n v="10323000"/>
    <n v="10323000"/>
    <n v="0"/>
    <n v="1560000"/>
    <n v="8763000"/>
    <x v="0"/>
    <n v="1560000"/>
    <n v="-1560000"/>
    <n v="0"/>
    <n v="3120000"/>
    <n v="8763000"/>
    <x v="0"/>
    <n v="1560000"/>
    <x v="0"/>
    <x v="2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1"/>
    <x v="1"/>
    <x v="1"/>
    <x v="1"/>
    <x v="1"/>
    <x v="1"/>
  </r>
  <r>
    <x v="45"/>
    <x v="0"/>
    <x v="45"/>
    <x v="0"/>
    <x v="0"/>
    <s v="I. Municipalidad de Puerto Montt"/>
    <x v="0"/>
    <x v="0"/>
    <s v="Puerto Montt"/>
    <x v="0"/>
    <x v="4"/>
    <s v="01-01-2017"/>
    <x v="3"/>
    <x v="0"/>
    <x v="2"/>
    <x v="6"/>
    <x v="0"/>
    <x v="0"/>
    <x v="1"/>
    <n v="881149000"/>
    <n v="881149000"/>
    <n v="881149000"/>
    <n v="0"/>
    <n v="0"/>
    <n v="881149000"/>
    <x v="0"/>
    <n v="0"/>
    <n v="0"/>
    <n v="0"/>
    <n v="0"/>
    <n v="88114900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1"/>
    <x v="1"/>
    <x v="1"/>
    <x v="1"/>
    <x v="1"/>
    <x v="1"/>
  </r>
  <r>
    <x v="46"/>
    <x v="0"/>
    <x v="46"/>
    <x v="0"/>
    <x v="0"/>
    <s v="I. Municipalidad de Puerto Varas"/>
    <x v="0"/>
    <x v="0"/>
    <s v="Puerto Varas"/>
    <x v="0"/>
    <x v="0"/>
    <s v="01-01-2013"/>
    <x v="0"/>
    <x v="0"/>
    <x v="7"/>
    <x v="6"/>
    <x v="0"/>
    <x v="0"/>
    <x v="0"/>
    <n v="4463000"/>
    <n v="4463000"/>
    <n v="4273000"/>
    <n v="4273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6"/>
    <x v="0"/>
    <x v="46"/>
    <x v="0"/>
    <x v="0"/>
    <s v="I. Municipalidad de Puerto Varas"/>
    <x v="0"/>
    <x v="0"/>
    <s v="Puerto Varas"/>
    <x v="0"/>
    <x v="0"/>
    <s v="01-01-2013"/>
    <x v="0"/>
    <x v="0"/>
    <x v="7"/>
    <x v="6"/>
    <x v="0"/>
    <x v="0"/>
    <x v="4"/>
    <n v="47738693"/>
    <n v="47738693"/>
    <n v="47324117"/>
    <n v="47324117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6"/>
    <x v="0"/>
    <x v="46"/>
    <x v="0"/>
    <x v="0"/>
    <s v="I. Municipalidad de Puerto Varas"/>
    <x v="0"/>
    <x v="0"/>
    <s v="Puerto Varas"/>
    <x v="0"/>
    <x v="0"/>
    <s v="01-01-2013"/>
    <x v="0"/>
    <x v="0"/>
    <x v="7"/>
    <x v="6"/>
    <x v="0"/>
    <x v="0"/>
    <x v="1"/>
    <n v="3719548311"/>
    <n v="3719548311"/>
    <n v="3719548311"/>
    <n v="3719548310"/>
    <n v="1"/>
    <n v="0"/>
    <x v="0"/>
    <n v="0"/>
    <n v="0"/>
    <n v="1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6"/>
    <x v="0"/>
    <x v="46"/>
    <x v="0"/>
    <x v="0"/>
    <s v="I. Municipalidad de Puerto Varas"/>
    <x v="0"/>
    <x v="0"/>
    <s v="Puerto Varas"/>
    <x v="0"/>
    <x v="0"/>
    <s v="01-01-2013"/>
    <x v="0"/>
    <x v="0"/>
    <x v="7"/>
    <x v="6"/>
    <x v="0"/>
    <x v="0"/>
    <x v="2"/>
    <n v="168157000"/>
    <n v="168157000"/>
    <n v="157158251"/>
    <n v="157158251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6"/>
    <x v="0"/>
    <x v="46"/>
    <x v="0"/>
    <x v="0"/>
    <s v="I. Municipalidad de Puerto Varas"/>
    <x v="0"/>
    <x v="0"/>
    <s v="Puerto Varas"/>
    <x v="0"/>
    <x v="0"/>
    <s v="01-01-2013"/>
    <x v="0"/>
    <x v="0"/>
    <x v="7"/>
    <x v="6"/>
    <x v="0"/>
    <x v="0"/>
    <x v="3"/>
    <n v="256212000"/>
    <n v="256212000"/>
    <n v="257484470"/>
    <n v="25748447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6"/>
    <x v="0"/>
    <x v="46"/>
    <x v="0"/>
    <x v="0"/>
    <s v="I. Municipalidad de Puerto Varas"/>
    <x v="0"/>
    <x v="0"/>
    <s v="Puerto Varas"/>
    <x v="0"/>
    <x v="0"/>
    <s v="01-01-2013"/>
    <x v="0"/>
    <x v="0"/>
    <x v="7"/>
    <x v="6"/>
    <x v="0"/>
    <x v="0"/>
    <x v="11"/>
    <n v="30468000"/>
    <n v="30468000"/>
    <n v="30468000"/>
    <n v="30468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7"/>
    <x v="0"/>
    <x v="47"/>
    <x v="0"/>
    <x v="0"/>
    <s v="I. Municipalidad de Puerto Montt"/>
    <x v="0"/>
    <x v="0"/>
    <s v="Puerto Montt"/>
    <x v="0"/>
    <x v="0"/>
    <s v="01-02-2014"/>
    <x v="6"/>
    <x v="0"/>
    <x v="2"/>
    <x v="6"/>
    <x v="0"/>
    <x v="0"/>
    <x v="0"/>
    <n v="182000"/>
    <n v="4059000"/>
    <n v="4000000"/>
    <n v="4000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7"/>
    <x v="0"/>
    <x v="47"/>
    <x v="0"/>
    <x v="0"/>
    <s v="I. Municipalidad de Puerto Montt"/>
    <x v="0"/>
    <x v="0"/>
    <s v="Puerto Montt"/>
    <x v="0"/>
    <x v="0"/>
    <s v="01-02-2014"/>
    <x v="6"/>
    <x v="0"/>
    <x v="2"/>
    <x v="6"/>
    <x v="0"/>
    <x v="0"/>
    <x v="4"/>
    <n v="15682000"/>
    <n v="15224000"/>
    <n v="15682000"/>
    <n v="0"/>
    <n v="0"/>
    <n v="1568200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7"/>
    <x v="0"/>
    <x v="47"/>
    <x v="0"/>
    <x v="0"/>
    <s v="I. Municipalidad de Puerto Montt"/>
    <x v="0"/>
    <x v="0"/>
    <s v="Puerto Montt"/>
    <x v="0"/>
    <x v="0"/>
    <s v="01-02-2014"/>
    <x v="6"/>
    <x v="0"/>
    <x v="2"/>
    <x v="6"/>
    <x v="0"/>
    <x v="0"/>
    <x v="1"/>
    <n v="1461524000"/>
    <n v="1418808000"/>
    <n v="1461524000"/>
    <n v="0"/>
    <n v="0"/>
    <n v="146152400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7"/>
    <x v="0"/>
    <x v="47"/>
    <x v="0"/>
    <x v="0"/>
    <s v="I. Municipalidad de Puerto Montt"/>
    <x v="0"/>
    <x v="0"/>
    <s v="Puerto Montt"/>
    <x v="0"/>
    <x v="0"/>
    <s v="01-02-2014"/>
    <x v="6"/>
    <x v="0"/>
    <x v="2"/>
    <x v="6"/>
    <x v="0"/>
    <x v="0"/>
    <x v="2"/>
    <n v="130319000"/>
    <n v="126509000"/>
    <n v="130319000"/>
    <n v="0"/>
    <n v="0"/>
    <n v="13031900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7"/>
    <x v="0"/>
    <x v="47"/>
    <x v="0"/>
    <x v="0"/>
    <s v="I. Municipalidad de Puerto Montt"/>
    <x v="0"/>
    <x v="0"/>
    <s v="Puerto Montt"/>
    <x v="0"/>
    <x v="0"/>
    <s v="01-02-2014"/>
    <x v="6"/>
    <x v="0"/>
    <x v="2"/>
    <x v="6"/>
    <x v="0"/>
    <x v="0"/>
    <x v="3"/>
    <n v="107947000"/>
    <n v="104792000"/>
    <n v="107947000"/>
    <n v="0"/>
    <n v="0"/>
    <n v="10794700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7"/>
    <x v="0"/>
    <x v="47"/>
    <x v="0"/>
    <x v="0"/>
    <s v="I. Municipalidad de Puerto Montt"/>
    <x v="0"/>
    <x v="0"/>
    <s v="Puerto Montt"/>
    <x v="0"/>
    <x v="0"/>
    <s v="01-02-2014"/>
    <x v="6"/>
    <x v="0"/>
    <x v="2"/>
    <x v="6"/>
    <x v="0"/>
    <x v="0"/>
    <x v="11"/>
    <n v="3969000"/>
    <n v="3854000"/>
    <n v="3969000"/>
    <n v="0"/>
    <n v="0"/>
    <n v="396900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8"/>
    <x v="0"/>
    <x v="48"/>
    <x v="0"/>
    <x v="0"/>
    <s v="I. Municipalidad de Palena"/>
    <x v="0"/>
    <x v="0"/>
    <s v="Palena"/>
    <x v="0"/>
    <x v="6"/>
    <s v="01-01-2016"/>
    <x v="2"/>
    <x v="0"/>
    <x v="2"/>
    <x v="2"/>
    <x v="6"/>
    <x v="0"/>
    <x v="0"/>
    <n v="1099000"/>
    <n v="1099000"/>
    <n v="1099000"/>
    <n v="0"/>
    <n v="0"/>
    <n v="1099000"/>
    <x v="0"/>
    <n v="0"/>
    <n v="0"/>
    <n v="0"/>
    <n v="0"/>
    <n v="109900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1"/>
    <x v="1"/>
    <x v="1"/>
    <x v="1"/>
    <x v="1"/>
    <x v="1"/>
  </r>
  <r>
    <x v="48"/>
    <x v="0"/>
    <x v="48"/>
    <x v="0"/>
    <x v="0"/>
    <s v="I. Municipalidad de Palena"/>
    <x v="0"/>
    <x v="0"/>
    <s v="Palena"/>
    <x v="0"/>
    <x v="6"/>
    <s v="01-01-2016"/>
    <x v="2"/>
    <x v="0"/>
    <x v="2"/>
    <x v="2"/>
    <x v="6"/>
    <x v="0"/>
    <x v="4"/>
    <n v="19743000"/>
    <n v="19743000"/>
    <n v="19743000"/>
    <n v="8650830"/>
    <n v="11092170"/>
    <n v="0"/>
    <x v="0"/>
    <n v="1645250"/>
    <n v="-1645250"/>
    <n v="9446920"/>
    <n v="3290500"/>
    <n v="9446920"/>
    <x v="0"/>
    <n v="1645250"/>
    <x v="0"/>
    <x v="2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1"/>
    <x v="1"/>
    <x v="1"/>
    <x v="1"/>
    <x v="1"/>
    <x v="1"/>
  </r>
  <r>
    <x v="48"/>
    <x v="0"/>
    <x v="48"/>
    <x v="0"/>
    <x v="0"/>
    <s v="I. Municipalidad de Palena"/>
    <x v="0"/>
    <x v="0"/>
    <s v="Palena"/>
    <x v="0"/>
    <x v="6"/>
    <s v="01-01-2016"/>
    <x v="2"/>
    <x v="0"/>
    <x v="2"/>
    <x v="2"/>
    <x v="6"/>
    <x v="0"/>
    <x v="1"/>
    <n v="653762000"/>
    <n v="653762000"/>
    <n v="646670561"/>
    <n v="248104611"/>
    <n v="398565950"/>
    <n v="0"/>
    <x v="0"/>
    <n v="0"/>
    <n v="-39326024"/>
    <n v="398565950"/>
    <n v="39326024"/>
    <n v="398565950"/>
    <x v="0"/>
    <n v="0"/>
    <x v="0"/>
    <x v="2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1"/>
    <x v="1"/>
    <x v="1"/>
    <x v="1"/>
    <x v="1"/>
    <x v="1"/>
  </r>
  <r>
    <x v="48"/>
    <x v="0"/>
    <x v="48"/>
    <x v="0"/>
    <x v="0"/>
    <s v="I. Municipalidad de Palena"/>
    <x v="0"/>
    <x v="0"/>
    <s v="Palena"/>
    <x v="0"/>
    <x v="6"/>
    <s v="01-01-2016"/>
    <x v="2"/>
    <x v="0"/>
    <x v="2"/>
    <x v="2"/>
    <x v="6"/>
    <x v="0"/>
    <x v="2"/>
    <n v="5930000"/>
    <n v="5930000"/>
    <n v="5930000"/>
    <n v="0"/>
    <n v="0"/>
    <n v="5930000"/>
    <x v="0"/>
    <n v="0"/>
    <n v="0"/>
    <n v="0"/>
    <n v="0"/>
    <n v="593000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1"/>
    <x v="1"/>
    <x v="1"/>
    <x v="1"/>
    <x v="1"/>
    <x v="1"/>
  </r>
  <r>
    <x v="48"/>
    <x v="0"/>
    <x v="48"/>
    <x v="0"/>
    <x v="0"/>
    <s v="I. Municipalidad de Palena"/>
    <x v="0"/>
    <x v="0"/>
    <s v="Palena"/>
    <x v="0"/>
    <x v="6"/>
    <s v="01-01-2016"/>
    <x v="2"/>
    <x v="0"/>
    <x v="2"/>
    <x v="2"/>
    <x v="6"/>
    <x v="0"/>
    <x v="3"/>
    <n v="24064000"/>
    <n v="24064000"/>
    <n v="24064000"/>
    <n v="0"/>
    <n v="0"/>
    <n v="24064000"/>
    <x v="0"/>
    <n v="0"/>
    <n v="0"/>
    <n v="0"/>
    <n v="0"/>
    <n v="2406400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1"/>
    <x v="1"/>
    <x v="1"/>
    <x v="1"/>
    <x v="1"/>
    <x v="1"/>
  </r>
  <r>
    <x v="49"/>
    <x v="0"/>
    <x v="49"/>
    <x v="0"/>
    <x v="0"/>
    <s v="Dirección Vialidad"/>
    <x v="0"/>
    <x v="0"/>
    <s v="Chaiten"/>
    <x v="0"/>
    <x v="4"/>
    <s v="01-08-2016"/>
    <x v="3"/>
    <x v="0"/>
    <x v="1"/>
    <x v="8"/>
    <x v="6"/>
    <x v="0"/>
    <x v="0"/>
    <n v="1046000"/>
    <n v="1046000"/>
    <n v="1046000"/>
    <n v="0"/>
    <n v="0"/>
    <n v="1046000"/>
    <x v="0"/>
    <n v="0"/>
    <n v="0"/>
    <n v="0"/>
    <n v="0"/>
    <n v="104600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49"/>
    <x v="0"/>
    <x v="49"/>
    <x v="0"/>
    <x v="0"/>
    <s v="Dirección Vialidad"/>
    <x v="0"/>
    <x v="0"/>
    <s v="Chaiten"/>
    <x v="0"/>
    <x v="4"/>
    <s v="01-08-2016"/>
    <x v="3"/>
    <x v="0"/>
    <x v="1"/>
    <x v="8"/>
    <x v="6"/>
    <x v="0"/>
    <x v="4"/>
    <n v="920490000"/>
    <n v="920490000"/>
    <n v="4027778"/>
    <n v="4027778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49"/>
    <x v="0"/>
    <x v="49"/>
    <x v="0"/>
    <x v="0"/>
    <s v="Dirección Vialidad"/>
    <x v="0"/>
    <x v="0"/>
    <s v="Chaiten"/>
    <x v="0"/>
    <x v="4"/>
    <s v="01-08-2016"/>
    <x v="3"/>
    <x v="0"/>
    <x v="1"/>
    <x v="8"/>
    <x v="6"/>
    <x v="0"/>
    <x v="12"/>
    <n v="209209000"/>
    <n v="209209000"/>
    <n v="99075696"/>
    <n v="90734531"/>
    <n v="8341165"/>
    <n v="0"/>
    <x v="0"/>
    <n v="1172563"/>
    <n v="0"/>
    <n v="7168602"/>
    <n v="1172563"/>
    <n v="7168602"/>
    <x v="0"/>
    <n v="0"/>
    <x v="0"/>
    <x v="2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49"/>
    <x v="0"/>
    <x v="49"/>
    <x v="0"/>
    <x v="0"/>
    <s v="Dirección Vialidad"/>
    <x v="0"/>
    <x v="0"/>
    <s v="Chaiten"/>
    <x v="0"/>
    <x v="4"/>
    <s v="01-08-2016"/>
    <x v="3"/>
    <x v="0"/>
    <x v="1"/>
    <x v="8"/>
    <x v="6"/>
    <x v="0"/>
    <x v="1"/>
    <n v="7695372000"/>
    <n v="7695372000"/>
    <n v="8437918000"/>
    <n v="0"/>
    <n v="0"/>
    <n v="8437918000"/>
    <x v="0"/>
    <n v="0"/>
    <n v="0"/>
    <n v="0"/>
    <n v="0"/>
    <n v="843791800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50"/>
    <x v="0"/>
    <x v="50"/>
    <x v="0"/>
    <x v="0"/>
    <s v="I. Municipalidad de Castro"/>
    <x v="0"/>
    <x v="0"/>
    <s v="Castro"/>
    <x v="0"/>
    <x v="1"/>
    <s v="01-01-2017"/>
    <x v="3"/>
    <x v="0"/>
    <x v="2"/>
    <x v="1"/>
    <x v="2"/>
    <x v="0"/>
    <x v="4"/>
    <n v="16165000"/>
    <n v="16165000"/>
    <n v="16165000"/>
    <n v="0"/>
    <n v="16165000"/>
    <n v="0"/>
    <x v="0"/>
    <n v="0"/>
    <n v="0"/>
    <n v="16165000"/>
    <n v="0"/>
    <n v="1616500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x v="1"/>
    <x v="1"/>
    <x v="1"/>
    <x v="1"/>
    <x v="1"/>
  </r>
  <r>
    <x v="50"/>
    <x v="0"/>
    <x v="50"/>
    <x v="0"/>
    <x v="0"/>
    <s v="I. Municipalidad de Castro"/>
    <x v="0"/>
    <x v="0"/>
    <s v="Castro"/>
    <x v="0"/>
    <x v="1"/>
    <s v="01-01-2017"/>
    <x v="3"/>
    <x v="0"/>
    <x v="2"/>
    <x v="1"/>
    <x v="2"/>
    <x v="0"/>
    <x v="1"/>
    <n v="1023626000"/>
    <n v="1023626000"/>
    <n v="1023626000"/>
    <n v="0"/>
    <n v="1017756000"/>
    <n v="5870000"/>
    <x v="0"/>
    <n v="0"/>
    <n v="-52643150"/>
    <n v="1017756000"/>
    <n v="52643150"/>
    <n v="1023626000"/>
    <x v="0"/>
    <n v="0"/>
    <x v="0"/>
    <x v="2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x v="1"/>
    <x v="1"/>
    <x v="1"/>
    <x v="1"/>
    <x v="1"/>
  </r>
  <r>
    <x v="51"/>
    <x v="0"/>
    <x v="51"/>
    <x v="0"/>
    <x v="0"/>
    <s v="I. Municipalidad de Frutillar"/>
    <x v="0"/>
    <x v="0"/>
    <s v="Frutillar"/>
    <x v="0"/>
    <x v="3"/>
    <s v="01-01-2017"/>
    <x v="3"/>
    <x v="0"/>
    <x v="2"/>
    <x v="6"/>
    <x v="0"/>
    <x v="0"/>
    <x v="0"/>
    <n v="1500000"/>
    <n v="1500000"/>
    <n v="1500000"/>
    <n v="0"/>
    <n v="1500000"/>
    <n v="0"/>
    <x v="0"/>
    <n v="1500000"/>
    <n v="0"/>
    <n v="0"/>
    <n v="1500000"/>
    <n v="0"/>
    <x v="0"/>
    <n v="15000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51"/>
    <x v="0"/>
    <x v="51"/>
    <x v="0"/>
    <x v="0"/>
    <s v="I. Municipalidad de Frutillar"/>
    <x v="0"/>
    <x v="0"/>
    <s v="Frutillar"/>
    <x v="0"/>
    <x v="3"/>
    <s v="01-01-2017"/>
    <x v="3"/>
    <x v="0"/>
    <x v="2"/>
    <x v="6"/>
    <x v="0"/>
    <x v="0"/>
    <x v="4"/>
    <n v="11700000"/>
    <n v="11700000"/>
    <n v="11700000"/>
    <n v="0"/>
    <n v="0"/>
    <n v="11700000"/>
    <x v="0"/>
    <n v="0"/>
    <n v="0"/>
    <n v="0"/>
    <n v="0"/>
    <n v="1170000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51"/>
    <x v="0"/>
    <x v="51"/>
    <x v="0"/>
    <x v="0"/>
    <s v="I. Municipalidad de Frutillar"/>
    <x v="0"/>
    <x v="0"/>
    <s v="Frutillar"/>
    <x v="0"/>
    <x v="3"/>
    <s v="01-01-2017"/>
    <x v="3"/>
    <x v="0"/>
    <x v="2"/>
    <x v="6"/>
    <x v="0"/>
    <x v="0"/>
    <x v="1"/>
    <n v="317767000"/>
    <n v="317767000"/>
    <n v="317767000"/>
    <n v="0"/>
    <n v="0"/>
    <n v="317767000"/>
    <x v="0"/>
    <n v="0"/>
    <n v="0"/>
    <n v="0"/>
    <n v="0"/>
    <n v="31776700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52"/>
    <x v="0"/>
    <x v="52"/>
    <x v="0"/>
    <x v="0"/>
    <s v="I. Municipalidad de Ancud"/>
    <x v="0"/>
    <x v="0"/>
    <s v="Ancud"/>
    <x v="0"/>
    <x v="2"/>
    <s v="01-01-2017"/>
    <x v="3"/>
    <x v="0"/>
    <x v="2"/>
    <x v="1"/>
    <x v="0"/>
    <x v="0"/>
    <x v="0"/>
    <n v="849000"/>
    <n v="849000"/>
    <n v="849000"/>
    <n v="0"/>
    <n v="849000"/>
    <n v="0"/>
    <x v="0"/>
    <n v="0"/>
    <n v="0"/>
    <n v="849000"/>
    <n v="0"/>
    <n v="84900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x v="0"/>
    <x v="1"/>
    <x v="1"/>
    <x v="1"/>
    <x v="1"/>
    <x v="1"/>
    <x v="1"/>
  </r>
  <r>
    <x v="52"/>
    <x v="0"/>
    <x v="52"/>
    <x v="0"/>
    <x v="0"/>
    <s v="I. Municipalidad de Ancud"/>
    <x v="0"/>
    <x v="0"/>
    <s v="Ancud"/>
    <x v="0"/>
    <x v="2"/>
    <s v="01-01-2017"/>
    <x v="3"/>
    <x v="0"/>
    <x v="2"/>
    <x v="1"/>
    <x v="0"/>
    <x v="0"/>
    <x v="4"/>
    <n v="10503000"/>
    <n v="10503000"/>
    <n v="10503000"/>
    <n v="0"/>
    <n v="10237000"/>
    <n v="266000"/>
    <x v="0"/>
    <n v="0"/>
    <n v="-1200000"/>
    <n v="10237000"/>
    <n v="1200000"/>
    <n v="10503000"/>
    <x v="0"/>
    <n v="0"/>
    <x v="0"/>
    <x v="2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x v="0"/>
    <x v="1"/>
    <x v="1"/>
    <x v="1"/>
    <x v="1"/>
    <x v="1"/>
    <x v="1"/>
  </r>
  <r>
    <x v="52"/>
    <x v="0"/>
    <x v="52"/>
    <x v="0"/>
    <x v="0"/>
    <s v="I. Municipalidad de Ancud"/>
    <x v="0"/>
    <x v="0"/>
    <s v="Ancud"/>
    <x v="0"/>
    <x v="2"/>
    <s v="01-01-2017"/>
    <x v="3"/>
    <x v="0"/>
    <x v="2"/>
    <x v="1"/>
    <x v="0"/>
    <x v="0"/>
    <x v="1"/>
    <n v="331967000"/>
    <n v="331967000"/>
    <n v="331967000"/>
    <n v="0"/>
    <n v="323545000"/>
    <n v="8422000"/>
    <x v="0"/>
    <n v="0"/>
    <n v="0"/>
    <n v="323545000"/>
    <n v="0"/>
    <n v="33196700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x v="0"/>
    <x v="1"/>
    <x v="1"/>
    <x v="1"/>
    <x v="1"/>
    <x v="1"/>
    <x v="1"/>
  </r>
  <r>
    <x v="52"/>
    <x v="0"/>
    <x v="52"/>
    <x v="0"/>
    <x v="0"/>
    <s v="I. Municipalidad de Ancud"/>
    <x v="0"/>
    <x v="0"/>
    <s v="Ancud"/>
    <x v="0"/>
    <x v="2"/>
    <s v="01-01-2017"/>
    <x v="3"/>
    <x v="0"/>
    <x v="2"/>
    <x v="1"/>
    <x v="0"/>
    <x v="0"/>
    <x v="2"/>
    <n v="14737000"/>
    <n v="14737000"/>
    <n v="14737000"/>
    <n v="0"/>
    <n v="1000"/>
    <n v="14736000"/>
    <x v="0"/>
    <n v="0"/>
    <n v="0"/>
    <n v="1000"/>
    <n v="0"/>
    <n v="1473700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x v="0"/>
    <x v="1"/>
    <x v="1"/>
    <x v="1"/>
    <x v="1"/>
    <x v="1"/>
    <x v="1"/>
  </r>
  <r>
    <x v="52"/>
    <x v="0"/>
    <x v="52"/>
    <x v="0"/>
    <x v="0"/>
    <s v="I. Municipalidad de Ancud"/>
    <x v="0"/>
    <x v="0"/>
    <s v="Ancud"/>
    <x v="0"/>
    <x v="2"/>
    <s v="01-01-2017"/>
    <x v="3"/>
    <x v="0"/>
    <x v="2"/>
    <x v="1"/>
    <x v="0"/>
    <x v="0"/>
    <x v="3"/>
    <n v="8338000"/>
    <n v="8338000"/>
    <n v="8338000"/>
    <n v="0"/>
    <n v="1000"/>
    <n v="8337000"/>
    <x v="0"/>
    <n v="0"/>
    <n v="0"/>
    <n v="1000"/>
    <n v="0"/>
    <n v="833800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6"/>
    <x v="0"/>
    <x v="1"/>
    <x v="1"/>
    <x v="1"/>
    <x v="1"/>
    <x v="1"/>
    <x v="1"/>
  </r>
  <r>
    <x v="53"/>
    <x v="0"/>
    <x v="53"/>
    <x v="0"/>
    <x v="0"/>
    <s v="I. Municipalidad de Castro"/>
    <x v="0"/>
    <x v="0"/>
    <s v="Castro"/>
    <x v="0"/>
    <x v="3"/>
    <s v="01-01-2014"/>
    <x v="2"/>
    <x v="0"/>
    <x v="2"/>
    <x v="4"/>
    <x v="1"/>
    <x v="0"/>
    <x v="0"/>
    <n v="1452000"/>
    <n v="1452000"/>
    <n v="1452000"/>
    <n v="0"/>
    <n v="0"/>
    <n v="1452000"/>
    <x v="0"/>
    <n v="0"/>
    <n v="0"/>
    <n v="0"/>
    <n v="0"/>
    <n v="145200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</r>
  <r>
    <x v="53"/>
    <x v="0"/>
    <x v="53"/>
    <x v="0"/>
    <x v="0"/>
    <s v="I. Municipalidad de Castro"/>
    <x v="0"/>
    <x v="0"/>
    <s v="Castro"/>
    <x v="0"/>
    <x v="3"/>
    <s v="01-01-2014"/>
    <x v="2"/>
    <x v="0"/>
    <x v="2"/>
    <x v="4"/>
    <x v="1"/>
    <x v="0"/>
    <x v="4"/>
    <n v="18471000"/>
    <n v="18471000"/>
    <n v="18471000"/>
    <n v="0"/>
    <n v="0"/>
    <n v="18471000"/>
    <x v="0"/>
    <n v="0"/>
    <n v="0"/>
    <n v="0"/>
    <n v="0"/>
    <n v="1847100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</r>
  <r>
    <x v="53"/>
    <x v="0"/>
    <x v="53"/>
    <x v="0"/>
    <x v="0"/>
    <s v="I. Municipalidad de Castro"/>
    <x v="0"/>
    <x v="0"/>
    <s v="Castro"/>
    <x v="0"/>
    <x v="3"/>
    <s v="01-01-2014"/>
    <x v="2"/>
    <x v="0"/>
    <x v="2"/>
    <x v="4"/>
    <x v="1"/>
    <x v="0"/>
    <x v="1"/>
    <n v="743850000"/>
    <n v="743850000"/>
    <n v="743850000"/>
    <n v="0"/>
    <n v="0"/>
    <n v="743850000"/>
    <x v="0"/>
    <n v="0"/>
    <n v="-81963368"/>
    <n v="0"/>
    <n v="81963368"/>
    <n v="743850000"/>
    <x v="0"/>
    <n v="0"/>
    <x v="0"/>
    <x v="2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</r>
  <r>
    <x v="54"/>
    <x v="0"/>
    <x v="54"/>
    <x v="0"/>
    <x v="0"/>
    <s v="I. Municipalidad de Ancud"/>
    <x v="0"/>
    <x v="0"/>
    <s v="Ancud"/>
    <x v="0"/>
    <x v="2"/>
    <s v="01-05-2017"/>
    <x v="2"/>
    <x v="1"/>
    <x v="2"/>
    <x v="9"/>
    <x v="0"/>
    <x v="1"/>
    <x v="13"/>
    <n v="0"/>
    <n v="0"/>
    <n v="43843616"/>
    <n v="41008843"/>
    <n v="2834773"/>
    <n v="0"/>
    <x v="0"/>
    <n v="0"/>
    <n v="0"/>
    <n v="2834773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55"/>
    <x v="0"/>
    <x v="55"/>
    <x v="0"/>
    <x v="0"/>
    <s v="I. Municipalidad de Ancud"/>
    <x v="0"/>
    <x v="0"/>
    <s v="Ancud"/>
    <x v="0"/>
    <x v="4"/>
    <s v="01-09-2016"/>
    <x v="1"/>
    <x v="1"/>
    <x v="8"/>
    <x v="10"/>
    <x v="0"/>
    <x v="1"/>
    <x v="13"/>
    <n v="0"/>
    <n v="0"/>
    <n v="50000000"/>
    <n v="46625616"/>
    <n v="3374384"/>
    <n v="0"/>
    <x v="0"/>
    <n v="0"/>
    <n v="0"/>
    <n v="3374384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56"/>
    <x v="0"/>
    <x v="56"/>
    <x v="0"/>
    <x v="0"/>
    <s v="I. Municipalidad de Ancud"/>
    <x v="0"/>
    <x v="0"/>
    <s v="Ancud"/>
    <x v="0"/>
    <x v="7"/>
    <s v="01-06-2017"/>
    <x v="2"/>
    <x v="1"/>
    <x v="2"/>
    <x v="10"/>
    <x v="0"/>
    <x v="1"/>
    <x v="13"/>
    <n v="0"/>
    <n v="0"/>
    <n v="27174000"/>
    <n v="14424042"/>
    <n v="12749958"/>
    <n v="0"/>
    <x v="0"/>
    <n v="0"/>
    <n v="0"/>
    <n v="12749958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57"/>
    <x v="0"/>
    <x v="57"/>
    <x v="0"/>
    <x v="0"/>
    <s v="I. Municipalidad de Ancud"/>
    <x v="0"/>
    <x v="0"/>
    <s v="Ancud"/>
    <x v="0"/>
    <x v="3"/>
    <s v="28-11-2017"/>
    <x v="2"/>
    <x v="1"/>
    <x v="2"/>
    <x v="10"/>
    <x v="0"/>
    <x v="1"/>
    <x v="13"/>
    <n v="0"/>
    <n v="0"/>
    <n v="92000000"/>
    <n v="41477541"/>
    <n v="50522459"/>
    <n v="0"/>
    <x v="0"/>
    <n v="11224409"/>
    <n v="-10290000"/>
    <n v="39298050"/>
    <n v="21514409"/>
    <n v="39298050"/>
    <x v="0"/>
    <n v="0"/>
    <x v="0"/>
    <x v="2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58"/>
    <x v="0"/>
    <x v="58"/>
    <x v="0"/>
    <x v="0"/>
    <s v="I. Municipalidad de Ancud"/>
    <x v="0"/>
    <x v="0"/>
    <s v="Ancud"/>
    <x v="0"/>
    <x v="4"/>
    <s v="28-11-2017"/>
    <x v="2"/>
    <x v="1"/>
    <x v="2"/>
    <x v="10"/>
    <x v="0"/>
    <x v="1"/>
    <x v="13"/>
    <n v="0"/>
    <n v="0"/>
    <n v="92000000"/>
    <n v="35163808"/>
    <n v="56836192"/>
    <n v="0"/>
    <x v="0"/>
    <n v="13981577"/>
    <n v="-8760000"/>
    <n v="42854615"/>
    <n v="22741577"/>
    <n v="42854615"/>
    <x v="0"/>
    <n v="0"/>
    <x v="0"/>
    <x v="2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59"/>
    <x v="0"/>
    <x v="59"/>
    <x v="0"/>
    <x v="0"/>
    <s v="I. Municipalidad de Calbuco"/>
    <x v="0"/>
    <x v="0"/>
    <s v="Calbuco"/>
    <x v="0"/>
    <x v="2"/>
    <s v="01-04-2017"/>
    <x v="2"/>
    <x v="1"/>
    <x v="2"/>
    <x v="10"/>
    <x v="0"/>
    <x v="1"/>
    <x v="13"/>
    <n v="0"/>
    <n v="0"/>
    <n v="66999880"/>
    <n v="54620268"/>
    <n v="12379612"/>
    <n v="0"/>
    <x v="0"/>
    <n v="0"/>
    <n v="0"/>
    <n v="12379612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60"/>
    <x v="0"/>
    <x v="60"/>
    <x v="0"/>
    <x v="0"/>
    <s v="I. Municipalidad de Calbuco"/>
    <x v="0"/>
    <x v="0"/>
    <s v="Calbuco"/>
    <x v="0"/>
    <x v="2"/>
    <s v="01-03-2017"/>
    <x v="2"/>
    <x v="1"/>
    <x v="2"/>
    <x v="10"/>
    <x v="0"/>
    <x v="1"/>
    <x v="13"/>
    <n v="0"/>
    <n v="0"/>
    <n v="47999199"/>
    <n v="38393300"/>
    <n v="9605899"/>
    <n v="0"/>
    <x v="0"/>
    <n v="0"/>
    <n v="0"/>
    <n v="9605899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61"/>
    <x v="0"/>
    <x v="61"/>
    <x v="0"/>
    <x v="0"/>
    <s v="I. Municipalidad de Calbuco"/>
    <x v="0"/>
    <x v="0"/>
    <s v="Calbuco"/>
    <x v="0"/>
    <x v="2"/>
    <s v="01-11-2017"/>
    <x v="2"/>
    <x v="1"/>
    <x v="2"/>
    <x v="10"/>
    <x v="0"/>
    <x v="1"/>
    <x v="13"/>
    <n v="0"/>
    <n v="0"/>
    <n v="24956014"/>
    <n v="23707245"/>
    <n v="1248769"/>
    <n v="0"/>
    <x v="0"/>
    <n v="0"/>
    <n v="0"/>
    <n v="1248769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62"/>
    <x v="0"/>
    <x v="62"/>
    <x v="0"/>
    <x v="0"/>
    <s v="I. Municipalidad de Calbuco"/>
    <x v="0"/>
    <x v="0"/>
    <s v="Calbuco"/>
    <x v="0"/>
    <x v="2"/>
    <s v="28-11-2017"/>
    <x v="2"/>
    <x v="1"/>
    <x v="2"/>
    <x v="10"/>
    <x v="0"/>
    <x v="1"/>
    <x v="13"/>
    <n v="0"/>
    <n v="0"/>
    <n v="92000000"/>
    <n v="47628027"/>
    <n v="44371973"/>
    <n v="0"/>
    <x v="0"/>
    <n v="0"/>
    <n v="-18106248"/>
    <n v="44371973"/>
    <n v="18106248"/>
    <n v="0"/>
    <x v="0"/>
    <n v="0"/>
    <x v="0"/>
    <x v="3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63"/>
    <x v="0"/>
    <x v="63"/>
    <x v="0"/>
    <x v="0"/>
    <s v="I. Municipalidad de Calbuco"/>
    <x v="0"/>
    <x v="0"/>
    <s v="Calbuco"/>
    <x v="0"/>
    <x v="2"/>
    <s v="28-11-2017"/>
    <x v="2"/>
    <x v="1"/>
    <x v="2"/>
    <x v="10"/>
    <x v="0"/>
    <x v="1"/>
    <x v="13"/>
    <n v="0"/>
    <n v="0"/>
    <n v="49000000"/>
    <n v="31192456"/>
    <n v="17807544"/>
    <n v="0"/>
    <x v="0"/>
    <n v="0"/>
    <n v="-6232572"/>
    <n v="17807544"/>
    <n v="6232572"/>
    <n v="0"/>
    <x v="0"/>
    <n v="0"/>
    <x v="0"/>
    <x v="3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64"/>
    <x v="0"/>
    <x v="64"/>
    <x v="0"/>
    <x v="0"/>
    <s v="I. Municipalidad de Castro"/>
    <x v="0"/>
    <x v="0"/>
    <s v="Castro"/>
    <x v="0"/>
    <x v="4"/>
    <s v="01-08-2016"/>
    <x v="1"/>
    <x v="1"/>
    <x v="8"/>
    <x v="10"/>
    <x v="0"/>
    <x v="1"/>
    <x v="13"/>
    <n v="0"/>
    <n v="0"/>
    <n v="49889000"/>
    <n v="32158011"/>
    <n v="17730989"/>
    <n v="0"/>
    <x v="0"/>
    <n v="0"/>
    <n v="0"/>
    <n v="17730989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65"/>
    <x v="0"/>
    <x v="65"/>
    <x v="0"/>
    <x v="0"/>
    <s v="I. Municipalidad de Castro"/>
    <x v="0"/>
    <x v="0"/>
    <s v="Castro"/>
    <x v="0"/>
    <x v="2"/>
    <s v="01-04-2017"/>
    <x v="2"/>
    <x v="1"/>
    <x v="2"/>
    <x v="10"/>
    <x v="0"/>
    <x v="1"/>
    <x v="13"/>
    <n v="0"/>
    <n v="0"/>
    <n v="74962503"/>
    <n v="71137819"/>
    <n v="3824684"/>
    <n v="0"/>
    <x v="0"/>
    <n v="0"/>
    <n v="0"/>
    <n v="3824684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66"/>
    <x v="0"/>
    <x v="66"/>
    <x v="0"/>
    <x v="0"/>
    <s v="I. Municipalidad de Castro"/>
    <x v="0"/>
    <x v="0"/>
    <s v="Castro"/>
    <x v="0"/>
    <x v="2"/>
    <s v="01-04-2017"/>
    <x v="2"/>
    <x v="1"/>
    <x v="2"/>
    <x v="10"/>
    <x v="0"/>
    <x v="1"/>
    <x v="13"/>
    <n v="0"/>
    <n v="0"/>
    <n v="65000000"/>
    <n v="46390577"/>
    <n v="18609423"/>
    <n v="0"/>
    <x v="0"/>
    <n v="0"/>
    <n v="0"/>
    <n v="18609423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67"/>
    <x v="0"/>
    <x v="67"/>
    <x v="0"/>
    <x v="0"/>
    <s v="Gobierno Regional"/>
    <x v="0"/>
    <x v="0"/>
    <s v="Chaiten"/>
    <x v="0"/>
    <x v="2"/>
    <s v="01-09-2017"/>
    <x v="2"/>
    <x v="1"/>
    <x v="2"/>
    <x v="11"/>
    <x v="0"/>
    <x v="1"/>
    <x v="13"/>
    <n v="0"/>
    <n v="0"/>
    <n v="37000646"/>
    <n v="26345844"/>
    <n v="10654802"/>
    <n v="0"/>
    <x v="0"/>
    <n v="0"/>
    <n v="0"/>
    <n v="10654802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68"/>
    <x v="0"/>
    <x v="68"/>
    <x v="0"/>
    <x v="0"/>
    <s v="I. Municipalidad de Chonchi"/>
    <x v="0"/>
    <x v="0"/>
    <s v="Chonchi"/>
    <x v="0"/>
    <x v="2"/>
    <s v="01-04-2017"/>
    <x v="2"/>
    <x v="1"/>
    <x v="2"/>
    <x v="9"/>
    <x v="0"/>
    <x v="1"/>
    <x v="13"/>
    <n v="0"/>
    <n v="0"/>
    <n v="79438245"/>
    <n v="61566482"/>
    <n v="0"/>
    <n v="17871763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69"/>
    <x v="0"/>
    <x v="69"/>
    <x v="0"/>
    <x v="0"/>
    <s v="I. Municipalidad de Chonchi"/>
    <x v="0"/>
    <x v="0"/>
    <s v="Chonchi"/>
    <x v="0"/>
    <x v="5"/>
    <s v="01-04-2017"/>
    <x v="2"/>
    <x v="1"/>
    <x v="2"/>
    <x v="11"/>
    <x v="0"/>
    <x v="1"/>
    <x v="13"/>
    <n v="0"/>
    <n v="0"/>
    <n v="59994201"/>
    <n v="56984096"/>
    <n v="3010105"/>
    <n v="0"/>
    <x v="0"/>
    <n v="0"/>
    <n v="0"/>
    <n v="3010105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70"/>
    <x v="0"/>
    <x v="70"/>
    <x v="0"/>
    <x v="0"/>
    <s v="I. Municipalidad de Cochamo"/>
    <x v="0"/>
    <x v="0"/>
    <s v="Cochamo"/>
    <x v="0"/>
    <x v="2"/>
    <s v="01-11-2014"/>
    <x v="6"/>
    <x v="1"/>
    <x v="2"/>
    <x v="12"/>
    <x v="0"/>
    <x v="1"/>
    <x v="13"/>
    <n v="0"/>
    <n v="0"/>
    <n v="57807070"/>
    <n v="54721648"/>
    <n v="3085422"/>
    <n v="0"/>
    <x v="0"/>
    <n v="0"/>
    <n v="0"/>
    <n v="3085422"/>
    <n v="0"/>
    <n v="0"/>
    <x v="1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71"/>
    <x v="0"/>
    <x v="71"/>
    <x v="0"/>
    <x v="0"/>
    <s v="I. Municipalidad de Cochamo"/>
    <x v="0"/>
    <x v="0"/>
    <s v="Cochamo"/>
    <x v="0"/>
    <x v="2"/>
    <s v="01-11-2014"/>
    <x v="6"/>
    <x v="1"/>
    <x v="2"/>
    <x v="12"/>
    <x v="0"/>
    <x v="1"/>
    <x v="13"/>
    <n v="0"/>
    <n v="0"/>
    <n v="54000000"/>
    <n v="52044140"/>
    <n v="1955860"/>
    <n v="0"/>
    <x v="0"/>
    <n v="0"/>
    <n v="0"/>
    <n v="1955860"/>
    <n v="0"/>
    <n v="0"/>
    <x v="1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1"/>
    <x v="1"/>
    <x v="0"/>
    <x v="0"/>
    <x v="0"/>
    <x v="0"/>
  </r>
  <r>
    <x v="72"/>
    <x v="0"/>
    <x v="72"/>
    <x v="0"/>
    <x v="0"/>
    <s v="I. Municipalidad de Cochamo"/>
    <x v="0"/>
    <x v="0"/>
    <s v="Cochamo"/>
    <x v="0"/>
    <x v="2"/>
    <s v="01-04-2015"/>
    <x v="6"/>
    <x v="1"/>
    <x v="2"/>
    <x v="12"/>
    <x v="0"/>
    <x v="1"/>
    <x v="13"/>
    <n v="0"/>
    <n v="0"/>
    <n v="70000000"/>
    <n v="33655668"/>
    <n v="36344332"/>
    <n v="0"/>
    <x v="0"/>
    <n v="0"/>
    <n v="0"/>
    <n v="36344332"/>
    <n v="0"/>
    <n v="0"/>
    <x v="1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1"/>
    <x v="1"/>
    <x v="0"/>
    <x v="0"/>
    <x v="0"/>
    <x v="0"/>
  </r>
  <r>
    <x v="73"/>
    <x v="0"/>
    <x v="73"/>
    <x v="0"/>
    <x v="0"/>
    <s v="I. Municipalidad de Cochamo"/>
    <x v="0"/>
    <x v="0"/>
    <s v="Cochamo"/>
    <x v="0"/>
    <x v="5"/>
    <s v="01-04-2015"/>
    <x v="6"/>
    <x v="1"/>
    <x v="2"/>
    <x v="12"/>
    <x v="0"/>
    <x v="1"/>
    <x v="13"/>
    <n v="0"/>
    <n v="0"/>
    <n v="80000000"/>
    <n v="69425062"/>
    <n v="10574938"/>
    <n v="0"/>
    <x v="0"/>
    <n v="0"/>
    <n v="0"/>
    <n v="10574938"/>
    <n v="0"/>
    <n v="0"/>
    <x v="1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1"/>
    <x v="1"/>
    <x v="0"/>
    <x v="0"/>
    <x v="0"/>
    <x v="0"/>
  </r>
  <r>
    <x v="74"/>
    <x v="0"/>
    <x v="74"/>
    <x v="0"/>
    <x v="0"/>
    <s v="I. Municipalidad de Cochamo"/>
    <x v="0"/>
    <x v="0"/>
    <s v="Cochamo"/>
    <x v="0"/>
    <x v="2"/>
    <s v="01-01-2016"/>
    <x v="1"/>
    <x v="1"/>
    <x v="2"/>
    <x v="12"/>
    <x v="0"/>
    <x v="1"/>
    <x v="13"/>
    <n v="0"/>
    <n v="0"/>
    <n v="32000000"/>
    <n v="27188187"/>
    <n v="4811813"/>
    <n v="0"/>
    <x v="0"/>
    <n v="0"/>
    <n v="0"/>
    <n v="4811813"/>
    <n v="0"/>
    <n v="0"/>
    <x v="1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1"/>
    <x v="1"/>
    <x v="0"/>
    <x v="0"/>
    <x v="0"/>
    <x v="0"/>
  </r>
  <r>
    <x v="75"/>
    <x v="0"/>
    <x v="75"/>
    <x v="0"/>
    <x v="0"/>
    <s v="I. Municipalidad de Cochamo"/>
    <x v="0"/>
    <x v="0"/>
    <s v="Cochamo"/>
    <x v="0"/>
    <x v="9"/>
    <s v="01-01-2016"/>
    <x v="1"/>
    <x v="1"/>
    <x v="2"/>
    <x v="12"/>
    <x v="0"/>
    <x v="1"/>
    <x v="13"/>
    <n v="0"/>
    <n v="0"/>
    <n v="68000000"/>
    <n v="54302878"/>
    <n v="13697122"/>
    <n v="0"/>
    <x v="0"/>
    <n v="0"/>
    <n v="0"/>
    <n v="13697122"/>
    <n v="0"/>
    <n v="0"/>
    <x v="1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1"/>
    <x v="1"/>
    <x v="0"/>
    <x v="0"/>
    <x v="0"/>
    <x v="0"/>
  </r>
  <r>
    <x v="76"/>
    <x v="0"/>
    <x v="76"/>
    <x v="0"/>
    <x v="0"/>
    <s v="I. Municipalidad de Curaco de Velez"/>
    <x v="0"/>
    <x v="0"/>
    <s v="Curaco de Velez"/>
    <x v="0"/>
    <x v="2"/>
    <s v="01-04-2017"/>
    <x v="2"/>
    <x v="1"/>
    <x v="2"/>
    <x v="12"/>
    <x v="0"/>
    <x v="1"/>
    <x v="13"/>
    <n v="0"/>
    <n v="0"/>
    <n v="26482141"/>
    <n v="16652563"/>
    <n v="9829578"/>
    <n v="0"/>
    <x v="0"/>
    <n v="0"/>
    <n v="-9829578"/>
    <n v="9829578"/>
    <n v="9829578"/>
    <n v="0"/>
    <x v="0"/>
    <n v="0"/>
    <x v="0"/>
    <x v="3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77"/>
    <x v="0"/>
    <x v="77"/>
    <x v="0"/>
    <x v="0"/>
    <s v="I. Municipalidad de Dalcahue"/>
    <x v="0"/>
    <x v="0"/>
    <s v="Dalcahue"/>
    <x v="0"/>
    <x v="1"/>
    <s v="01-04-2017"/>
    <x v="2"/>
    <x v="1"/>
    <x v="2"/>
    <x v="11"/>
    <x v="0"/>
    <x v="1"/>
    <x v="13"/>
    <n v="0"/>
    <n v="0"/>
    <n v="58017409"/>
    <n v="33562474"/>
    <n v="24454935"/>
    <n v="0"/>
    <x v="0"/>
    <n v="0"/>
    <n v="-10125847"/>
    <n v="24454935"/>
    <n v="10125847"/>
    <n v="0"/>
    <x v="0"/>
    <n v="0"/>
    <x v="0"/>
    <x v="3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78"/>
    <x v="0"/>
    <x v="78"/>
    <x v="0"/>
    <x v="0"/>
    <s v="I. Municipalidad de Dalcahue"/>
    <x v="0"/>
    <x v="0"/>
    <s v="Dalcahue"/>
    <x v="0"/>
    <x v="5"/>
    <s v="01-04-2017"/>
    <x v="2"/>
    <x v="1"/>
    <x v="2"/>
    <x v="11"/>
    <x v="0"/>
    <x v="1"/>
    <x v="13"/>
    <n v="0"/>
    <n v="0"/>
    <n v="38990273"/>
    <n v="36083103"/>
    <n v="2907170"/>
    <n v="0"/>
    <x v="0"/>
    <n v="0"/>
    <n v="0"/>
    <n v="290717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79"/>
    <x v="0"/>
    <x v="79"/>
    <x v="0"/>
    <x v="0"/>
    <s v="Gobierno Regional"/>
    <x v="0"/>
    <x v="0"/>
    <s v="Fresia"/>
    <x v="0"/>
    <x v="2"/>
    <s v="01-12-2017"/>
    <x v="11"/>
    <x v="1"/>
    <x v="2"/>
    <x v="11"/>
    <x v="0"/>
    <x v="1"/>
    <x v="13"/>
    <n v="0"/>
    <n v="0"/>
    <n v="70000000"/>
    <n v="12039486"/>
    <n v="57960514"/>
    <n v="0"/>
    <x v="0"/>
    <n v="17985681"/>
    <n v="-22169771"/>
    <n v="39974833"/>
    <n v="40155452"/>
    <n v="39974833"/>
    <x v="0"/>
    <n v="0"/>
    <x v="0"/>
    <x v="3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80"/>
    <x v="0"/>
    <x v="80"/>
    <x v="0"/>
    <x v="0"/>
    <s v="I. Municipalidad de Fresia"/>
    <x v="0"/>
    <x v="0"/>
    <s v="Fresia"/>
    <x v="0"/>
    <x v="2"/>
    <s v="01-12-2017"/>
    <x v="2"/>
    <x v="1"/>
    <x v="2"/>
    <x v="11"/>
    <x v="0"/>
    <x v="1"/>
    <x v="13"/>
    <n v="0"/>
    <n v="0"/>
    <n v="32500000"/>
    <n v="10326565"/>
    <n v="22173435"/>
    <n v="0"/>
    <x v="0"/>
    <n v="0"/>
    <n v="-13493609"/>
    <n v="22173435"/>
    <n v="13493609"/>
    <n v="0"/>
    <x v="0"/>
    <n v="0"/>
    <x v="0"/>
    <x v="3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81"/>
    <x v="0"/>
    <x v="81"/>
    <x v="0"/>
    <x v="0"/>
    <s v="I. Municipalidad de Fresia"/>
    <x v="0"/>
    <x v="0"/>
    <s v="Fresia"/>
    <x v="0"/>
    <x v="2"/>
    <s v="01-12-2017"/>
    <x v="2"/>
    <x v="1"/>
    <x v="2"/>
    <x v="11"/>
    <x v="0"/>
    <x v="1"/>
    <x v="13"/>
    <n v="0"/>
    <n v="0"/>
    <n v="37500000"/>
    <n v="8404891"/>
    <n v="29095109"/>
    <n v="0"/>
    <x v="0"/>
    <n v="9187393"/>
    <n v="-10195147"/>
    <n v="19907716"/>
    <n v="19382540"/>
    <n v="19907716"/>
    <x v="0"/>
    <n v="0"/>
    <x v="0"/>
    <x v="3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82"/>
    <x v="0"/>
    <x v="82"/>
    <x v="0"/>
    <x v="0"/>
    <s v="I. Municipalidad de Frutillar"/>
    <x v="0"/>
    <x v="0"/>
    <s v="Frutillar"/>
    <x v="0"/>
    <x v="2"/>
    <s v="01-05-2017"/>
    <x v="2"/>
    <x v="1"/>
    <x v="2"/>
    <x v="10"/>
    <x v="0"/>
    <x v="1"/>
    <x v="13"/>
    <n v="0"/>
    <n v="0"/>
    <n v="92457386"/>
    <n v="83345556"/>
    <n v="9111830"/>
    <n v="0"/>
    <x v="0"/>
    <n v="0"/>
    <n v="0"/>
    <n v="911183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83"/>
    <x v="0"/>
    <x v="83"/>
    <x v="0"/>
    <x v="0"/>
    <s v="I. Municipalidad de Futaleufu"/>
    <x v="0"/>
    <x v="0"/>
    <s v="Futaleufu"/>
    <x v="0"/>
    <x v="4"/>
    <s v="02-10-2017"/>
    <x v="2"/>
    <x v="1"/>
    <x v="2"/>
    <x v="12"/>
    <x v="0"/>
    <x v="1"/>
    <x v="13"/>
    <n v="0"/>
    <n v="0"/>
    <n v="25000000"/>
    <n v="12379202"/>
    <n v="12620798"/>
    <n v="0"/>
    <x v="0"/>
    <n v="0"/>
    <n v="0"/>
    <n v="12620798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84"/>
    <x v="0"/>
    <x v="84"/>
    <x v="0"/>
    <x v="0"/>
    <s v="I. Municipalidad de Futaleufu"/>
    <x v="0"/>
    <x v="0"/>
    <s v="Futaleufu"/>
    <x v="0"/>
    <x v="2"/>
    <s v="02-10-2017"/>
    <x v="2"/>
    <x v="1"/>
    <x v="2"/>
    <x v="12"/>
    <x v="0"/>
    <x v="1"/>
    <x v="13"/>
    <n v="0"/>
    <n v="0"/>
    <n v="25000000"/>
    <n v="16035837"/>
    <n v="8964163"/>
    <n v="0"/>
    <x v="0"/>
    <n v="0"/>
    <n v="0"/>
    <n v="8964163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85"/>
    <x v="0"/>
    <x v="85"/>
    <x v="0"/>
    <x v="0"/>
    <s v="I. Municipalidad de Hualaihue"/>
    <x v="0"/>
    <x v="0"/>
    <s v="Hualaihue"/>
    <x v="0"/>
    <x v="2"/>
    <s v="01-06-2016"/>
    <x v="1"/>
    <x v="1"/>
    <x v="8"/>
    <x v="11"/>
    <x v="0"/>
    <x v="1"/>
    <x v="13"/>
    <n v="0"/>
    <n v="0"/>
    <n v="31558503"/>
    <n v="28825221"/>
    <n v="2733282"/>
    <n v="0"/>
    <x v="0"/>
    <n v="0"/>
    <n v="0"/>
    <n v="2733282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86"/>
    <x v="0"/>
    <x v="86"/>
    <x v="0"/>
    <x v="0"/>
    <s v="I. Municipalidad de Hualaihue"/>
    <x v="0"/>
    <x v="0"/>
    <s v="Hualaihue"/>
    <x v="0"/>
    <x v="7"/>
    <s v="01-11-2017"/>
    <x v="2"/>
    <x v="1"/>
    <x v="2"/>
    <x v="11"/>
    <x v="0"/>
    <x v="1"/>
    <x v="13"/>
    <n v="0"/>
    <n v="0"/>
    <n v="30607432"/>
    <n v="27205802"/>
    <n v="3401630"/>
    <n v="0"/>
    <x v="0"/>
    <n v="0"/>
    <n v="-3401630"/>
    <n v="3401630"/>
    <n v="3401630"/>
    <n v="0"/>
    <x v="0"/>
    <n v="0"/>
    <x v="0"/>
    <x v="3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87"/>
    <x v="0"/>
    <x v="87"/>
    <x v="0"/>
    <x v="0"/>
    <s v="I. Municipalidad de Hualaihue"/>
    <x v="0"/>
    <x v="0"/>
    <s v="Hualaihue"/>
    <x v="0"/>
    <x v="2"/>
    <s v="01-09-2017"/>
    <x v="2"/>
    <x v="1"/>
    <x v="2"/>
    <x v="11"/>
    <x v="0"/>
    <x v="1"/>
    <x v="13"/>
    <n v="0"/>
    <n v="0"/>
    <n v="63378014"/>
    <n v="33619735"/>
    <n v="29758279"/>
    <n v="0"/>
    <x v="0"/>
    <n v="0"/>
    <n v="0"/>
    <n v="29758279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87"/>
    <x v="0"/>
    <x v="87"/>
    <x v="0"/>
    <x v="0"/>
    <s v="I. Municipalidad de Hualaihue"/>
    <x v="0"/>
    <x v="0"/>
    <s v="Hualaihue"/>
    <x v="0"/>
    <x v="2"/>
    <s v="01-09-2017"/>
    <x v="2"/>
    <x v="1"/>
    <x v="2"/>
    <x v="9"/>
    <x v="0"/>
    <x v="1"/>
    <x v="13"/>
    <n v="0"/>
    <n v="0"/>
    <n v="63378014"/>
    <n v="33619735"/>
    <n v="29758279"/>
    <n v="0"/>
    <x v="0"/>
    <n v="0"/>
    <n v="0"/>
    <n v="29758279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88"/>
    <x v="0"/>
    <x v="88"/>
    <x v="0"/>
    <x v="0"/>
    <s v="I. Municipalidad de Maullin"/>
    <x v="0"/>
    <x v="0"/>
    <s v="Maullin"/>
    <x v="0"/>
    <x v="5"/>
    <s v="03-07-2017"/>
    <x v="2"/>
    <x v="1"/>
    <x v="2"/>
    <x v="10"/>
    <x v="0"/>
    <x v="1"/>
    <x v="13"/>
    <n v="0"/>
    <n v="0"/>
    <n v="57321848"/>
    <n v="38285900"/>
    <n v="19035948"/>
    <n v="0"/>
    <x v="0"/>
    <n v="0"/>
    <n v="0"/>
    <n v="19035948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89"/>
    <x v="0"/>
    <x v="89"/>
    <x v="0"/>
    <x v="0"/>
    <s v="I. Municipalidad de Osorno"/>
    <x v="0"/>
    <x v="0"/>
    <s v="Osorno"/>
    <x v="0"/>
    <x v="5"/>
    <s v="01-06-2017"/>
    <x v="2"/>
    <x v="1"/>
    <x v="2"/>
    <x v="12"/>
    <x v="0"/>
    <x v="1"/>
    <x v="13"/>
    <n v="0"/>
    <n v="0"/>
    <n v="43950374"/>
    <n v="21722740"/>
    <n v="22227634"/>
    <n v="0"/>
    <x v="0"/>
    <n v="0"/>
    <n v="-22227634"/>
    <n v="22227634"/>
    <n v="22227634"/>
    <n v="0"/>
    <x v="0"/>
    <n v="0"/>
    <x v="0"/>
    <x v="3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90"/>
    <x v="0"/>
    <x v="90"/>
    <x v="0"/>
    <x v="0"/>
    <s v="I. Municipalidad de Osorno"/>
    <x v="0"/>
    <x v="0"/>
    <s v="Osorno"/>
    <x v="0"/>
    <x v="2"/>
    <s v="01-11-2017"/>
    <x v="2"/>
    <x v="1"/>
    <x v="2"/>
    <x v="12"/>
    <x v="0"/>
    <x v="1"/>
    <x v="13"/>
    <n v="0"/>
    <n v="0"/>
    <n v="89250000"/>
    <n v="45762036"/>
    <n v="43487964"/>
    <n v="0"/>
    <x v="0"/>
    <n v="31077847"/>
    <n v="0"/>
    <n v="12410117"/>
    <n v="31077847"/>
    <n v="12410117"/>
    <x v="0"/>
    <n v="3107784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91"/>
    <x v="1"/>
    <x v="91"/>
    <x v="0"/>
    <x v="0"/>
    <s v="I. Municipalidad de Palena"/>
    <x v="0"/>
    <x v="0"/>
    <s v="Palena"/>
    <x v="0"/>
    <x v="2"/>
    <s v="01-06-2017"/>
    <x v="2"/>
    <x v="1"/>
    <x v="2"/>
    <x v="11"/>
    <x v="0"/>
    <x v="1"/>
    <x v="13"/>
    <n v="0"/>
    <n v="0"/>
    <n v="91570407"/>
    <n v="77486127"/>
    <n v="14084280"/>
    <n v="0"/>
    <x v="0"/>
    <n v="0"/>
    <n v="-14084280"/>
    <n v="14084280"/>
    <n v="14084280"/>
    <n v="0"/>
    <x v="0"/>
    <n v="0"/>
    <x v="0"/>
    <x v="3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1"/>
  </r>
  <r>
    <x v="92"/>
    <x v="0"/>
    <x v="92"/>
    <x v="0"/>
    <x v="0"/>
    <s v="I. Municipalidad de Palena"/>
    <x v="0"/>
    <x v="0"/>
    <s v="Palena"/>
    <x v="0"/>
    <x v="2"/>
    <s v="10-04-2017"/>
    <x v="2"/>
    <x v="1"/>
    <x v="8"/>
    <x v="12"/>
    <x v="0"/>
    <x v="1"/>
    <x v="13"/>
    <n v="0"/>
    <n v="0"/>
    <n v="92000000"/>
    <n v="84757640"/>
    <n v="7242360"/>
    <n v="0"/>
    <x v="0"/>
    <n v="0"/>
    <n v="0"/>
    <n v="724236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93"/>
    <x v="0"/>
    <x v="93"/>
    <x v="0"/>
    <x v="0"/>
    <s v="I. Municipalidad de Palena"/>
    <x v="0"/>
    <x v="0"/>
    <s v="Palena"/>
    <x v="0"/>
    <x v="2"/>
    <s v="01-05-2017"/>
    <x v="2"/>
    <x v="1"/>
    <x v="8"/>
    <x v="12"/>
    <x v="0"/>
    <x v="1"/>
    <x v="13"/>
    <n v="0"/>
    <n v="0"/>
    <n v="48781000"/>
    <n v="42126700"/>
    <n v="6654300"/>
    <n v="0"/>
    <x v="0"/>
    <n v="0"/>
    <n v="0"/>
    <n v="665430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94"/>
    <x v="0"/>
    <x v="94"/>
    <x v="0"/>
    <x v="0"/>
    <s v="I. Municipalidad de Palena"/>
    <x v="0"/>
    <x v="0"/>
    <s v="Palena"/>
    <x v="0"/>
    <x v="2"/>
    <s v="28-11-2017"/>
    <x v="2"/>
    <x v="1"/>
    <x v="2"/>
    <x v="12"/>
    <x v="0"/>
    <x v="1"/>
    <x v="13"/>
    <n v="0"/>
    <n v="0"/>
    <n v="92150000"/>
    <n v="11119324"/>
    <n v="81030676"/>
    <n v="0"/>
    <x v="0"/>
    <n v="0"/>
    <n v="-12828777"/>
    <n v="81030676"/>
    <n v="12828777"/>
    <n v="0"/>
    <x v="0"/>
    <n v="0"/>
    <x v="0"/>
    <x v="4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95"/>
    <x v="0"/>
    <x v="95"/>
    <x v="0"/>
    <x v="0"/>
    <s v="I. Municipalidad de Palena"/>
    <x v="0"/>
    <x v="0"/>
    <s v="Palena"/>
    <x v="0"/>
    <x v="2"/>
    <s v="28-11-2017"/>
    <x v="2"/>
    <x v="1"/>
    <x v="2"/>
    <x v="12"/>
    <x v="0"/>
    <x v="1"/>
    <x v="13"/>
    <n v="0"/>
    <n v="0"/>
    <n v="92000000"/>
    <n v="24282868"/>
    <n v="67717132"/>
    <n v="0"/>
    <x v="0"/>
    <n v="7650000"/>
    <n v="-28366795"/>
    <n v="60067132"/>
    <n v="36016795"/>
    <n v="60067132"/>
    <x v="0"/>
    <n v="0"/>
    <x v="0"/>
    <x v="4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96"/>
    <x v="0"/>
    <x v="96"/>
    <x v="0"/>
    <x v="0"/>
    <s v="I. Municipalidad de Puerto Montt"/>
    <x v="0"/>
    <x v="0"/>
    <s v="Puerto Montt"/>
    <x v="0"/>
    <x v="2"/>
    <s v="01-05-2017"/>
    <x v="2"/>
    <x v="1"/>
    <x v="8"/>
    <x v="12"/>
    <x v="0"/>
    <x v="1"/>
    <x v="13"/>
    <n v="0"/>
    <n v="0"/>
    <n v="69746000"/>
    <n v="53296293"/>
    <n v="16449707"/>
    <n v="0"/>
    <x v="0"/>
    <n v="0"/>
    <n v="0"/>
    <n v="16449707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97"/>
    <x v="0"/>
    <x v="97"/>
    <x v="0"/>
    <x v="0"/>
    <s v="I. Municipalidad de Puerto Montt"/>
    <x v="0"/>
    <x v="0"/>
    <s v="Puerto Montt"/>
    <x v="0"/>
    <x v="2"/>
    <s v="01-03-2016"/>
    <x v="2"/>
    <x v="1"/>
    <x v="2"/>
    <x v="12"/>
    <x v="0"/>
    <x v="1"/>
    <x v="13"/>
    <n v="0"/>
    <n v="0"/>
    <n v="73587190"/>
    <n v="58366318"/>
    <n v="15220872"/>
    <n v="0"/>
    <x v="0"/>
    <n v="0"/>
    <n v="0"/>
    <n v="15220872"/>
    <n v="0"/>
    <n v="0"/>
    <x v="1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0"/>
    <x v="0"/>
  </r>
  <r>
    <x v="98"/>
    <x v="0"/>
    <x v="98"/>
    <x v="0"/>
    <x v="0"/>
    <s v="I. Municipalidad de Puerto Montt"/>
    <x v="0"/>
    <x v="0"/>
    <s v="Puerto Montt"/>
    <x v="0"/>
    <x v="2"/>
    <s v="28-11-2017"/>
    <x v="2"/>
    <x v="1"/>
    <x v="2"/>
    <x v="12"/>
    <x v="0"/>
    <x v="1"/>
    <x v="13"/>
    <n v="0"/>
    <n v="0"/>
    <n v="43604000"/>
    <n v="12606943"/>
    <n v="30997057"/>
    <n v="0"/>
    <x v="0"/>
    <n v="9000043"/>
    <n v="-11984866"/>
    <n v="21997014"/>
    <n v="20984909"/>
    <n v="21997014"/>
    <x v="0"/>
    <n v="9000043"/>
    <x v="0"/>
    <x v="4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99"/>
    <x v="0"/>
    <x v="99"/>
    <x v="0"/>
    <x v="0"/>
    <s v="I. Municipalidad de Puerto Montt"/>
    <x v="0"/>
    <x v="0"/>
    <s v="Puerto Montt"/>
    <x v="0"/>
    <x v="2"/>
    <s v="28-11-2017"/>
    <x v="2"/>
    <x v="1"/>
    <x v="2"/>
    <x v="12"/>
    <x v="0"/>
    <x v="1"/>
    <x v="13"/>
    <n v="0"/>
    <n v="0"/>
    <n v="43604000"/>
    <n v="10945009"/>
    <n v="32658991"/>
    <n v="0"/>
    <x v="0"/>
    <n v="9173696"/>
    <n v="-11866648"/>
    <n v="23485295"/>
    <n v="21040344"/>
    <n v="23485295"/>
    <x v="0"/>
    <n v="9173696"/>
    <x v="0"/>
    <x v="4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00"/>
    <x v="0"/>
    <x v="100"/>
    <x v="0"/>
    <x v="0"/>
    <s v="I. Municipalidad de Puerto Montt"/>
    <x v="0"/>
    <x v="0"/>
    <s v="Puerto Montt"/>
    <x v="0"/>
    <x v="2"/>
    <s v="28-11-2017"/>
    <x v="2"/>
    <x v="1"/>
    <x v="2"/>
    <x v="12"/>
    <x v="0"/>
    <x v="1"/>
    <x v="13"/>
    <n v="0"/>
    <n v="0"/>
    <n v="43119000"/>
    <n v="12037147"/>
    <n v="31081853"/>
    <n v="0"/>
    <x v="0"/>
    <n v="8376517"/>
    <n v="-17091562"/>
    <n v="22705336"/>
    <n v="25468079"/>
    <n v="22705336"/>
    <x v="0"/>
    <n v="8376517"/>
    <x v="0"/>
    <x v="4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01"/>
    <x v="0"/>
    <x v="101"/>
    <x v="0"/>
    <x v="0"/>
    <s v="I. Municipalidad de Puerto Montt"/>
    <x v="0"/>
    <x v="0"/>
    <s v="Puerto Montt"/>
    <x v="0"/>
    <x v="2"/>
    <s v="28-11-2017"/>
    <x v="2"/>
    <x v="1"/>
    <x v="2"/>
    <x v="12"/>
    <x v="0"/>
    <x v="1"/>
    <x v="13"/>
    <n v="0"/>
    <n v="0"/>
    <n v="48197000"/>
    <n v="8029130"/>
    <n v="40167870"/>
    <n v="0"/>
    <x v="0"/>
    <n v="7694964"/>
    <n v="-14683336"/>
    <n v="32472906"/>
    <n v="22378300"/>
    <n v="32472906"/>
    <x v="0"/>
    <n v="7694964"/>
    <x v="0"/>
    <x v="4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02"/>
    <x v="0"/>
    <x v="102"/>
    <x v="0"/>
    <x v="0"/>
    <s v="I. Municipalidad de Puerto Montt"/>
    <x v="0"/>
    <x v="0"/>
    <s v="Puerto Montt"/>
    <x v="0"/>
    <x v="2"/>
    <s v="28-11-2017"/>
    <x v="2"/>
    <x v="1"/>
    <x v="2"/>
    <x v="12"/>
    <x v="0"/>
    <x v="1"/>
    <x v="13"/>
    <n v="0"/>
    <n v="0"/>
    <n v="50000000"/>
    <n v="6572965"/>
    <n v="43427035"/>
    <n v="0"/>
    <x v="0"/>
    <n v="9956028"/>
    <n v="-8401831"/>
    <n v="33471007"/>
    <n v="18357859"/>
    <n v="33471007"/>
    <x v="0"/>
    <n v="9956028"/>
    <x v="0"/>
    <x v="4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03"/>
    <x v="0"/>
    <x v="103"/>
    <x v="0"/>
    <x v="0"/>
    <s v="I. Municipalidad de Puerto Montt"/>
    <x v="0"/>
    <x v="0"/>
    <s v="Puerto Montt"/>
    <x v="0"/>
    <x v="2"/>
    <s v="01-12-2017"/>
    <x v="3"/>
    <x v="1"/>
    <x v="2"/>
    <x v="12"/>
    <x v="0"/>
    <x v="1"/>
    <x v="13"/>
    <n v="0"/>
    <n v="0"/>
    <n v="48542000"/>
    <n v="2888380"/>
    <n v="45653620"/>
    <n v="0"/>
    <x v="0"/>
    <n v="7007250"/>
    <n v="-13193159"/>
    <n v="38646370"/>
    <n v="20200409"/>
    <n v="38646370"/>
    <x v="0"/>
    <n v="7007250"/>
    <x v="0"/>
    <x v="4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04"/>
    <x v="0"/>
    <x v="104"/>
    <x v="0"/>
    <x v="0"/>
    <s v="I. Municipalidad de Puerto Octay"/>
    <x v="0"/>
    <x v="0"/>
    <s v="Puerto Octay"/>
    <x v="0"/>
    <x v="2"/>
    <s v="01-11-2017"/>
    <x v="2"/>
    <x v="1"/>
    <x v="2"/>
    <x v="11"/>
    <x v="0"/>
    <x v="1"/>
    <x v="13"/>
    <n v="0"/>
    <n v="0"/>
    <n v="54626931"/>
    <n v="15001690"/>
    <n v="39625241"/>
    <n v="0"/>
    <x v="0"/>
    <n v="0"/>
    <n v="0"/>
    <n v="39625241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05"/>
    <x v="0"/>
    <x v="105"/>
    <x v="0"/>
    <x v="0"/>
    <s v="I. Municipalidad de Puerto Octay"/>
    <x v="0"/>
    <x v="0"/>
    <s v="Puerto Octay"/>
    <x v="0"/>
    <x v="4"/>
    <s v="01-11-2017"/>
    <x v="3"/>
    <x v="1"/>
    <x v="2"/>
    <x v="11"/>
    <x v="0"/>
    <x v="1"/>
    <x v="13"/>
    <n v="0"/>
    <n v="0"/>
    <n v="25595747"/>
    <n v="12843696"/>
    <n v="12752051"/>
    <n v="0"/>
    <x v="0"/>
    <n v="0"/>
    <n v="0"/>
    <n v="12752051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06"/>
    <x v="1"/>
    <x v="106"/>
    <x v="0"/>
    <x v="0"/>
    <s v="Gobierno Regional"/>
    <x v="0"/>
    <x v="0"/>
    <s v="Puerto Octay"/>
    <x v="0"/>
    <x v="2"/>
    <s v="01-09-2017"/>
    <x v="2"/>
    <x v="1"/>
    <x v="2"/>
    <x v="11"/>
    <x v="0"/>
    <x v="1"/>
    <x v="13"/>
    <n v="0"/>
    <n v="0"/>
    <n v="6850930"/>
    <n v="6118509"/>
    <n v="732421"/>
    <n v="0"/>
    <x v="0"/>
    <n v="0"/>
    <n v="-732421"/>
    <n v="732421"/>
    <n v="732421"/>
    <n v="0"/>
    <x v="0"/>
    <n v="0"/>
    <x v="0"/>
    <x v="4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07"/>
    <x v="0"/>
    <x v="107"/>
    <x v="0"/>
    <x v="0"/>
    <s v="I. Municipalidad de Puerto Varas"/>
    <x v="0"/>
    <x v="0"/>
    <s v="Puerto Varas"/>
    <x v="0"/>
    <x v="6"/>
    <s v="01-02-2016"/>
    <x v="1"/>
    <x v="1"/>
    <x v="2"/>
    <x v="10"/>
    <x v="0"/>
    <x v="1"/>
    <x v="13"/>
    <n v="0"/>
    <n v="0"/>
    <n v="46876852"/>
    <n v="45427432"/>
    <n v="1449420"/>
    <n v="0"/>
    <x v="0"/>
    <n v="0"/>
    <n v="0"/>
    <n v="144942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08"/>
    <x v="0"/>
    <x v="108"/>
    <x v="0"/>
    <x v="0"/>
    <s v="I. Municipalidad de Puerto Varas"/>
    <x v="0"/>
    <x v="0"/>
    <s v="Puerto Varas"/>
    <x v="0"/>
    <x v="10"/>
    <s v="01-12-2017"/>
    <x v="2"/>
    <x v="1"/>
    <x v="2"/>
    <x v="10"/>
    <x v="0"/>
    <x v="1"/>
    <x v="13"/>
    <n v="0"/>
    <n v="0"/>
    <n v="26661000"/>
    <n v="24262316"/>
    <n v="2398684"/>
    <n v="0"/>
    <x v="0"/>
    <n v="0"/>
    <n v="0"/>
    <n v="2398684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09"/>
    <x v="0"/>
    <x v="109"/>
    <x v="0"/>
    <x v="0"/>
    <s v="I. Municipalidad de Puqueldon"/>
    <x v="0"/>
    <x v="0"/>
    <s v="Puqueldon"/>
    <x v="0"/>
    <x v="2"/>
    <s v="01-06-2017"/>
    <x v="2"/>
    <x v="1"/>
    <x v="2"/>
    <x v="11"/>
    <x v="0"/>
    <x v="1"/>
    <x v="13"/>
    <n v="0"/>
    <n v="0"/>
    <n v="79999982"/>
    <n v="27149821"/>
    <n v="52850161"/>
    <n v="0"/>
    <x v="0"/>
    <n v="0"/>
    <n v="0"/>
    <n v="52850161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10"/>
    <x v="0"/>
    <x v="110"/>
    <x v="0"/>
    <x v="0"/>
    <s v="I. Municipalidad de Puqueldon"/>
    <x v="0"/>
    <x v="0"/>
    <s v="Puqueldon"/>
    <x v="0"/>
    <x v="2"/>
    <s v="01-06-2017"/>
    <x v="2"/>
    <x v="1"/>
    <x v="2"/>
    <x v="11"/>
    <x v="0"/>
    <x v="1"/>
    <x v="13"/>
    <n v="0"/>
    <n v="0"/>
    <n v="59994260"/>
    <n v="21443272"/>
    <n v="38550988"/>
    <n v="0"/>
    <x v="0"/>
    <n v="0"/>
    <n v="0"/>
    <n v="38550988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11"/>
    <x v="0"/>
    <x v="111"/>
    <x v="0"/>
    <x v="0"/>
    <s v="I. Municipalidad de Purranque"/>
    <x v="0"/>
    <x v="0"/>
    <s v="Purranque"/>
    <x v="0"/>
    <x v="2"/>
    <s v="01-05-2016"/>
    <x v="1"/>
    <x v="1"/>
    <x v="8"/>
    <x v="11"/>
    <x v="0"/>
    <x v="1"/>
    <x v="13"/>
    <n v="0"/>
    <n v="0"/>
    <n v="89600264"/>
    <n v="27689896"/>
    <n v="61910368"/>
    <n v="0"/>
    <x v="0"/>
    <n v="0"/>
    <n v="0"/>
    <n v="61910368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12"/>
    <x v="0"/>
    <x v="112"/>
    <x v="0"/>
    <x v="0"/>
    <s v="I. Municipalidad de Purranque"/>
    <x v="0"/>
    <x v="0"/>
    <s v="Purranque"/>
    <x v="0"/>
    <x v="2"/>
    <s v="01-06-2017"/>
    <x v="2"/>
    <x v="1"/>
    <x v="2"/>
    <x v="11"/>
    <x v="0"/>
    <x v="1"/>
    <x v="13"/>
    <n v="0"/>
    <n v="0"/>
    <n v="86202700"/>
    <n v="45450274"/>
    <n v="40752426"/>
    <n v="0"/>
    <x v="0"/>
    <n v="0"/>
    <n v="0"/>
    <n v="40752426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13"/>
    <x v="0"/>
    <x v="113"/>
    <x v="0"/>
    <x v="0"/>
    <s v="I. Municipalidad de Puyehue"/>
    <x v="0"/>
    <x v="0"/>
    <s v="Puyehue"/>
    <x v="0"/>
    <x v="2"/>
    <s v="01-03-2015"/>
    <x v="6"/>
    <x v="1"/>
    <x v="2"/>
    <x v="10"/>
    <x v="0"/>
    <x v="1"/>
    <x v="13"/>
    <n v="0"/>
    <n v="0"/>
    <n v="79427245"/>
    <n v="77186021"/>
    <n v="2241224"/>
    <n v="0"/>
    <x v="0"/>
    <n v="0"/>
    <n v="0"/>
    <n v="2241224"/>
    <n v="0"/>
    <n v="0"/>
    <x v="1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1"/>
    <x v="1"/>
    <x v="0"/>
    <x v="0"/>
    <x v="0"/>
    <x v="0"/>
  </r>
  <r>
    <x v="114"/>
    <x v="0"/>
    <x v="114"/>
    <x v="0"/>
    <x v="0"/>
    <s v="I. Municipalidad de Puyehue"/>
    <x v="0"/>
    <x v="0"/>
    <s v="Puyehue"/>
    <x v="0"/>
    <x v="2"/>
    <s v="01-06-2017"/>
    <x v="2"/>
    <x v="1"/>
    <x v="2"/>
    <x v="10"/>
    <x v="0"/>
    <x v="1"/>
    <x v="13"/>
    <n v="0"/>
    <n v="0"/>
    <n v="75367490"/>
    <n v="71596232"/>
    <n v="3771258"/>
    <n v="0"/>
    <x v="0"/>
    <n v="0"/>
    <n v="0"/>
    <n v="3771258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15"/>
    <x v="0"/>
    <x v="115"/>
    <x v="0"/>
    <x v="0"/>
    <s v="I. Municipalidad de Puyehue"/>
    <x v="0"/>
    <x v="0"/>
    <s v="Puyehue"/>
    <x v="0"/>
    <x v="5"/>
    <s v="02-10-2017"/>
    <x v="2"/>
    <x v="1"/>
    <x v="2"/>
    <x v="10"/>
    <x v="0"/>
    <x v="1"/>
    <x v="13"/>
    <n v="0"/>
    <n v="0"/>
    <n v="59216772"/>
    <n v="56105111"/>
    <n v="3111661"/>
    <n v="0"/>
    <x v="0"/>
    <n v="0"/>
    <n v="-3111661"/>
    <n v="3111661"/>
    <n v="3111661"/>
    <n v="0"/>
    <x v="0"/>
    <n v="0"/>
    <x v="0"/>
    <x v="4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16"/>
    <x v="0"/>
    <x v="116"/>
    <x v="0"/>
    <x v="0"/>
    <s v="I. Municipalidad de Queilen"/>
    <x v="0"/>
    <x v="0"/>
    <s v="Queilen"/>
    <x v="0"/>
    <x v="2"/>
    <s v="01-05-2017"/>
    <x v="2"/>
    <x v="1"/>
    <x v="2"/>
    <x v="10"/>
    <x v="0"/>
    <x v="1"/>
    <x v="13"/>
    <n v="0"/>
    <n v="0"/>
    <n v="44981603"/>
    <n v="39415416"/>
    <n v="5566187"/>
    <n v="0"/>
    <x v="0"/>
    <n v="5566187"/>
    <n v="5566187"/>
    <n v="0"/>
    <n v="0"/>
    <n v="5566187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16"/>
    <x v="0"/>
    <x v="116"/>
    <x v="0"/>
    <x v="0"/>
    <s v="I. Municipalidad de Queilen"/>
    <x v="0"/>
    <x v="0"/>
    <s v="Queilen"/>
    <x v="0"/>
    <x v="2"/>
    <s v="01-05-2017"/>
    <x v="2"/>
    <x v="1"/>
    <x v="2"/>
    <x v="9"/>
    <x v="0"/>
    <x v="1"/>
    <x v="13"/>
    <n v="0"/>
    <n v="0"/>
    <n v="44981603"/>
    <n v="39415416"/>
    <n v="5566187"/>
    <n v="0"/>
    <x v="0"/>
    <n v="0"/>
    <n v="0"/>
    <n v="5566187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17"/>
    <x v="0"/>
    <x v="117"/>
    <x v="0"/>
    <x v="0"/>
    <s v="I. Municipalidad de Queilen"/>
    <x v="0"/>
    <x v="0"/>
    <s v="Queilen"/>
    <x v="0"/>
    <x v="5"/>
    <s v="01-01-2017"/>
    <x v="2"/>
    <x v="1"/>
    <x v="8"/>
    <x v="10"/>
    <x v="0"/>
    <x v="1"/>
    <x v="13"/>
    <n v="0"/>
    <n v="0"/>
    <n v="43987253"/>
    <n v="33351570"/>
    <n v="10635683"/>
    <n v="0"/>
    <x v="0"/>
    <n v="0"/>
    <n v="0"/>
    <n v="10635683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18"/>
    <x v="0"/>
    <x v="118"/>
    <x v="0"/>
    <x v="0"/>
    <s v="I. Municipalidad de Queilen"/>
    <x v="0"/>
    <x v="0"/>
    <s v="Queilen"/>
    <x v="0"/>
    <x v="2"/>
    <s v="01-05-2017"/>
    <x v="2"/>
    <x v="1"/>
    <x v="2"/>
    <x v="10"/>
    <x v="0"/>
    <x v="1"/>
    <x v="13"/>
    <n v="0"/>
    <n v="0"/>
    <n v="45703393"/>
    <n v="26678313"/>
    <n v="19025080"/>
    <n v="0"/>
    <x v="0"/>
    <n v="0"/>
    <n v="0"/>
    <n v="1902508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19"/>
    <x v="0"/>
    <x v="119"/>
    <x v="0"/>
    <x v="0"/>
    <s v="I. Municipalidad de Quellon"/>
    <x v="0"/>
    <x v="0"/>
    <s v="Quellon"/>
    <x v="0"/>
    <x v="6"/>
    <s v="02-01-2017"/>
    <x v="2"/>
    <x v="1"/>
    <x v="8"/>
    <x v="10"/>
    <x v="0"/>
    <x v="1"/>
    <x v="13"/>
    <n v="0"/>
    <n v="0"/>
    <n v="77343407"/>
    <n v="285600"/>
    <n v="77057807"/>
    <n v="0"/>
    <x v="0"/>
    <n v="0"/>
    <n v="0"/>
    <n v="77057807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20"/>
    <x v="0"/>
    <x v="120"/>
    <x v="0"/>
    <x v="0"/>
    <s v="I. Municipalidad de Quellon"/>
    <x v="0"/>
    <x v="0"/>
    <s v="Quellon"/>
    <x v="0"/>
    <x v="2"/>
    <s v="01-08-2016"/>
    <x v="1"/>
    <x v="1"/>
    <x v="2"/>
    <x v="10"/>
    <x v="0"/>
    <x v="1"/>
    <x v="13"/>
    <n v="0"/>
    <n v="0"/>
    <n v="50000000"/>
    <n v="33280084"/>
    <n v="16719916"/>
    <n v="0"/>
    <x v="0"/>
    <n v="0"/>
    <n v="0"/>
    <n v="16719916"/>
    <n v="0"/>
    <n v="0"/>
    <x v="1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21"/>
    <x v="0"/>
    <x v="121"/>
    <x v="0"/>
    <x v="0"/>
    <s v="I. Municipalidad de Quemchi"/>
    <x v="0"/>
    <x v="0"/>
    <s v="Quemchi"/>
    <x v="0"/>
    <x v="2"/>
    <s v="01-04-2017"/>
    <x v="2"/>
    <x v="1"/>
    <x v="2"/>
    <x v="12"/>
    <x v="0"/>
    <x v="1"/>
    <x v="13"/>
    <n v="0"/>
    <n v="0"/>
    <n v="61981327"/>
    <n v="26110322"/>
    <n v="35871005"/>
    <n v="0"/>
    <x v="0"/>
    <n v="0"/>
    <n v="0"/>
    <n v="35871005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22"/>
    <x v="0"/>
    <x v="122"/>
    <x v="0"/>
    <x v="0"/>
    <s v="I. Municipalidad de Quemchi"/>
    <x v="0"/>
    <x v="0"/>
    <s v="Quemchi"/>
    <x v="0"/>
    <x v="2"/>
    <s v="01-04-2017"/>
    <x v="2"/>
    <x v="1"/>
    <x v="2"/>
    <x v="12"/>
    <x v="0"/>
    <x v="1"/>
    <x v="13"/>
    <n v="0"/>
    <n v="0"/>
    <n v="72811310"/>
    <n v="10625659"/>
    <n v="62185651"/>
    <n v="0"/>
    <x v="0"/>
    <n v="0"/>
    <n v="0"/>
    <n v="62185651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23"/>
    <x v="0"/>
    <x v="123"/>
    <x v="0"/>
    <x v="0"/>
    <s v="I. Municipalidad de Rio Negro"/>
    <x v="0"/>
    <x v="0"/>
    <s v="Rio Negro"/>
    <x v="0"/>
    <x v="5"/>
    <s v="01-12-2014"/>
    <x v="6"/>
    <x v="1"/>
    <x v="2"/>
    <x v="12"/>
    <x v="0"/>
    <x v="1"/>
    <x v="13"/>
    <n v="0"/>
    <n v="0"/>
    <n v="24977520"/>
    <n v="8766656"/>
    <n v="16210864"/>
    <n v="0"/>
    <x v="0"/>
    <n v="0"/>
    <n v="0"/>
    <n v="16210864"/>
    <n v="0"/>
    <n v="0"/>
    <x v="1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0"/>
  </r>
  <r>
    <x v="124"/>
    <x v="0"/>
    <x v="124"/>
    <x v="0"/>
    <x v="0"/>
    <s v="Gobierno Regional"/>
    <x v="0"/>
    <x v="0"/>
    <s v="Rio Negro"/>
    <x v="0"/>
    <x v="2"/>
    <s v="01-04-2016"/>
    <x v="1"/>
    <x v="1"/>
    <x v="2"/>
    <x v="12"/>
    <x v="0"/>
    <x v="1"/>
    <x v="13"/>
    <n v="0"/>
    <n v="0"/>
    <n v="69856176"/>
    <n v="35354429"/>
    <n v="34501747"/>
    <n v="0"/>
    <x v="0"/>
    <n v="0"/>
    <n v="0"/>
    <n v="34501747"/>
    <n v="0"/>
    <n v="0"/>
    <x v="1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25"/>
    <x v="0"/>
    <x v="125"/>
    <x v="0"/>
    <x v="0"/>
    <s v="I. Municipalidad de Rio Negro"/>
    <x v="0"/>
    <x v="0"/>
    <s v="Rio Negro"/>
    <x v="0"/>
    <x v="2"/>
    <s v="01-07-2017"/>
    <x v="2"/>
    <x v="1"/>
    <x v="2"/>
    <x v="12"/>
    <x v="0"/>
    <x v="1"/>
    <x v="13"/>
    <n v="0"/>
    <n v="0"/>
    <n v="59825458"/>
    <n v="42020437"/>
    <n v="17805021"/>
    <n v="0"/>
    <x v="0"/>
    <n v="0"/>
    <n v="0"/>
    <n v="17805021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26"/>
    <x v="0"/>
    <x v="126"/>
    <x v="0"/>
    <x v="0"/>
    <s v="Gobierno Regional"/>
    <x v="0"/>
    <x v="0"/>
    <s v="San Juan de la Costa"/>
    <x v="0"/>
    <x v="2"/>
    <s v="01-09-2017"/>
    <x v="2"/>
    <x v="1"/>
    <x v="2"/>
    <x v="11"/>
    <x v="0"/>
    <x v="1"/>
    <x v="13"/>
    <n v="0"/>
    <n v="0"/>
    <n v="70137535"/>
    <n v="58501338"/>
    <n v="11636197"/>
    <n v="0"/>
    <x v="0"/>
    <n v="0"/>
    <n v="0"/>
    <n v="11636197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27"/>
    <x v="0"/>
    <x v="127"/>
    <x v="0"/>
    <x v="0"/>
    <s v="I. Municipalidad de San Juan de la Costa"/>
    <x v="0"/>
    <x v="0"/>
    <s v="San Juan de la Costa"/>
    <x v="0"/>
    <x v="2"/>
    <s v="01-08-2017"/>
    <x v="2"/>
    <x v="1"/>
    <x v="2"/>
    <x v="11"/>
    <x v="0"/>
    <x v="1"/>
    <x v="13"/>
    <n v="0"/>
    <n v="0"/>
    <n v="65083727"/>
    <n v="46045660"/>
    <n v="19038067"/>
    <n v="0"/>
    <x v="0"/>
    <n v="0"/>
    <n v="0"/>
    <n v="19038067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28"/>
    <x v="0"/>
    <x v="128"/>
    <x v="0"/>
    <x v="0"/>
    <s v="I. Municipalidad de Dalcahue"/>
    <x v="0"/>
    <x v="0"/>
    <s v="Dalcahue"/>
    <x v="0"/>
    <x v="4"/>
    <s v="01-04-2017"/>
    <x v="2"/>
    <x v="1"/>
    <x v="2"/>
    <x v="11"/>
    <x v="0"/>
    <x v="1"/>
    <x v="13"/>
    <n v="0"/>
    <n v="0"/>
    <n v="40000000"/>
    <n v="0"/>
    <n v="40000000"/>
    <n v="0"/>
    <x v="0"/>
    <n v="0"/>
    <n v="-14542276"/>
    <n v="40000000"/>
    <n v="14542276"/>
    <n v="0"/>
    <x v="0"/>
    <n v="0"/>
    <x v="0"/>
    <x v="5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29"/>
    <x v="0"/>
    <x v="129"/>
    <x v="0"/>
    <x v="0"/>
    <s v="Dirección Vialidad"/>
    <x v="1"/>
    <x v="2"/>
    <s v=""/>
    <x v="0"/>
    <x v="4"/>
    <s v="01-07-2016"/>
    <x v="5"/>
    <x v="2"/>
    <x v="9"/>
    <x v="2"/>
    <x v="6"/>
    <x v="0"/>
    <x v="0"/>
    <n v="1046000"/>
    <n v="1046000"/>
    <n v="1000000"/>
    <n v="1000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29"/>
    <x v="0"/>
    <x v="129"/>
    <x v="0"/>
    <x v="0"/>
    <s v="Dirección Vialidad"/>
    <x v="1"/>
    <x v="2"/>
    <s v=""/>
    <x v="0"/>
    <x v="4"/>
    <s v="01-07-2016"/>
    <x v="5"/>
    <x v="2"/>
    <x v="9"/>
    <x v="2"/>
    <x v="6"/>
    <x v="0"/>
    <x v="1"/>
    <n v="1694529000"/>
    <n v="1694529000"/>
    <n v="1523137492"/>
    <n v="1370654075"/>
    <n v="152483417"/>
    <n v="0"/>
    <x v="0"/>
    <n v="70108794"/>
    <n v="0"/>
    <n v="82374623"/>
    <n v="70108794"/>
    <n v="82374623"/>
    <x v="0"/>
    <n v="7010879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30"/>
    <x v="0"/>
    <x v="130"/>
    <x v="0"/>
    <x v="0"/>
    <s v="Dirección Vialidad"/>
    <x v="1"/>
    <x v="1"/>
    <s v=""/>
    <x v="0"/>
    <x v="4"/>
    <s v="01-01-2016"/>
    <x v="2"/>
    <x v="0"/>
    <x v="2"/>
    <x v="0"/>
    <x v="1"/>
    <x v="0"/>
    <x v="1"/>
    <n v="1056008718"/>
    <n v="1056008718"/>
    <n v="571269093"/>
    <n v="444313241"/>
    <n v="126955852"/>
    <n v="0"/>
    <x v="0"/>
    <n v="0"/>
    <n v="-74620129"/>
    <n v="126955852"/>
    <n v="74620129"/>
    <n v="0"/>
    <x v="0"/>
    <n v="0"/>
    <x v="0"/>
    <x v="5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1"/>
    <x v="1"/>
    <x v="1"/>
    <x v="1"/>
    <x v="1"/>
    <x v="1"/>
  </r>
  <r>
    <x v="131"/>
    <x v="0"/>
    <x v="131"/>
    <x v="0"/>
    <x v="0"/>
    <s v="I. Municipalidad de Ancud"/>
    <x v="0"/>
    <x v="0"/>
    <s v="Ancud"/>
    <x v="0"/>
    <x v="4"/>
    <s v="01-01-2018"/>
    <x v="3"/>
    <x v="1"/>
    <x v="2"/>
    <x v="10"/>
    <x v="0"/>
    <x v="1"/>
    <x v="6"/>
    <n v="0"/>
    <n v="0"/>
    <n v="25650000"/>
    <n v="0"/>
    <n v="25650000"/>
    <n v="0"/>
    <x v="0"/>
    <m/>
    <m/>
    <m/>
    <m/>
    <m/>
    <x v="1"/>
    <m/>
    <x v="1"/>
    <x v="1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1"/>
    <x v="0"/>
    <x v="1"/>
    <x v="1"/>
    <x v="1"/>
    <x v="1"/>
    <x v="1"/>
    <x v="1"/>
  </r>
  <r>
    <x v="132"/>
    <x v="0"/>
    <x v="132"/>
    <x v="0"/>
    <x v="0"/>
    <s v="I. Municipalidad de Ancud"/>
    <x v="0"/>
    <x v="0"/>
    <s v="Ancud"/>
    <x v="0"/>
    <x v="4"/>
    <s v="01-01-2018"/>
    <x v="3"/>
    <x v="1"/>
    <x v="2"/>
    <x v="10"/>
    <x v="0"/>
    <x v="1"/>
    <x v="13"/>
    <n v="0"/>
    <n v="0"/>
    <n v="41040000"/>
    <n v="0"/>
    <n v="41040000"/>
    <n v="0"/>
    <x v="0"/>
    <n v="0"/>
    <n v="-23451466"/>
    <n v="41040000"/>
    <n v="23451466"/>
    <n v="41040000"/>
    <x v="0"/>
    <n v="0"/>
    <x v="0"/>
    <x v="5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33"/>
    <x v="0"/>
    <x v="133"/>
    <x v="0"/>
    <x v="0"/>
    <s v="Gobierno Regional"/>
    <x v="0"/>
    <x v="0"/>
    <s v="Ancud"/>
    <x v="0"/>
    <x v="9"/>
    <s v="01-01-2018"/>
    <x v="3"/>
    <x v="1"/>
    <x v="2"/>
    <x v="10"/>
    <x v="0"/>
    <x v="1"/>
    <x v="13"/>
    <n v="0"/>
    <n v="0"/>
    <n v="25649000"/>
    <n v="0"/>
    <n v="25649000"/>
    <n v="0"/>
    <x v="0"/>
    <n v="0"/>
    <n v="-9055999"/>
    <n v="25649000"/>
    <n v="9055999"/>
    <n v="25649000"/>
    <x v="0"/>
    <n v="0"/>
    <x v="0"/>
    <x v="5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34"/>
    <x v="0"/>
    <x v="134"/>
    <x v="0"/>
    <x v="0"/>
    <s v="I. Municipalidad de Chonchi"/>
    <x v="0"/>
    <x v="0"/>
    <s v="Chonchi"/>
    <x v="0"/>
    <x v="9"/>
    <s v="01-01-2018"/>
    <x v="3"/>
    <x v="1"/>
    <x v="2"/>
    <x v="11"/>
    <x v="0"/>
    <x v="1"/>
    <x v="6"/>
    <n v="0"/>
    <n v="0"/>
    <n v="25000000"/>
    <n v="0"/>
    <n v="25000000"/>
    <n v="0"/>
    <x v="0"/>
    <m/>
    <m/>
    <m/>
    <m/>
    <m/>
    <x v="1"/>
    <m/>
    <x v="1"/>
    <x v="1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1"/>
    <x v="0"/>
    <x v="1"/>
    <x v="1"/>
    <x v="1"/>
    <x v="1"/>
    <x v="1"/>
    <x v="1"/>
  </r>
  <r>
    <x v="135"/>
    <x v="0"/>
    <x v="135"/>
    <x v="0"/>
    <x v="0"/>
    <s v="I. Municipalidad de Chonchi"/>
    <x v="0"/>
    <x v="0"/>
    <s v="Chonchi"/>
    <x v="0"/>
    <x v="5"/>
    <s v="01-01-2018"/>
    <x v="3"/>
    <x v="1"/>
    <x v="2"/>
    <x v="11"/>
    <x v="0"/>
    <x v="1"/>
    <x v="13"/>
    <n v="0"/>
    <n v="0"/>
    <n v="65000000"/>
    <n v="0"/>
    <n v="65000000"/>
    <n v="0"/>
    <x v="0"/>
    <n v="65000000"/>
    <n v="58457573"/>
    <n v="0"/>
    <n v="6542427"/>
    <n v="65000000"/>
    <x v="0"/>
    <n v="0"/>
    <x v="0"/>
    <x v="5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36"/>
    <x v="0"/>
    <x v="136"/>
    <x v="0"/>
    <x v="0"/>
    <s v="I. Municipalidad de Chonchi"/>
    <x v="0"/>
    <x v="0"/>
    <s v="Chonchi"/>
    <x v="0"/>
    <x v="1"/>
    <s v="01-01-2018"/>
    <x v="3"/>
    <x v="1"/>
    <x v="2"/>
    <x v="11"/>
    <x v="0"/>
    <x v="1"/>
    <x v="13"/>
    <n v="0"/>
    <n v="0"/>
    <n v="50000000"/>
    <n v="0"/>
    <n v="50000000"/>
    <n v="0"/>
    <x v="0"/>
    <n v="50000000"/>
    <n v="36658185"/>
    <n v="0"/>
    <n v="13341815"/>
    <n v="50000000"/>
    <x v="0"/>
    <n v="0"/>
    <x v="0"/>
    <x v="5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37"/>
    <x v="0"/>
    <x v="137"/>
    <x v="0"/>
    <x v="0"/>
    <s v="I. Municipalidad de Curaco de Velez"/>
    <x v="0"/>
    <x v="0"/>
    <s v="Curaco de Velez"/>
    <x v="0"/>
    <x v="9"/>
    <s v="01-02-2018"/>
    <x v="3"/>
    <x v="1"/>
    <x v="2"/>
    <x v="12"/>
    <x v="0"/>
    <x v="1"/>
    <x v="13"/>
    <n v="0"/>
    <n v="0"/>
    <n v="49248000"/>
    <n v="0"/>
    <n v="49248000"/>
    <n v="0"/>
    <x v="0"/>
    <n v="0"/>
    <n v="-24462462"/>
    <n v="49248000"/>
    <n v="24462462"/>
    <n v="49248000"/>
    <x v="0"/>
    <n v="0"/>
    <x v="0"/>
    <x v="5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38"/>
    <x v="0"/>
    <x v="138"/>
    <x v="0"/>
    <x v="0"/>
    <s v="I. Municipalidad de Curaco de Velez"/>
    <x v="0"/>
    <x v="0"/>
    <s v="Curaco de Velez"/>
    <x v="0"/>
    <x v="3"/>
    <s v="01-02-2018"/>
    <x v="12"/>
    <x v="1"/>
    <x v="2"/>
    <x v="12"/>
    <x v="0"/>
    <x v="1"/>
    <x v="13"/>
    <n v="0"/>
    <n v="0"/>
    <n v="94392000"/>
    <n v="0"/>
    <n v="51300000"/>
    <n v="43092000"/>
    <x v="0"/>
    <n v="0"/>
    <n v="-13042406"/>
    <n v="51300000"/>
    <n v="13042406"/>
    <n v="94392000"/>
    <x v="0"/>
    <n v="0"/>
    <x v="0"/>
    <x v="5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39"/>
    <x v="0"/>
    <x v="139"/>
    <x v="0"/>
    <x v="0"/>
    <s v="I. Municipalidad de Dalcahue"/>
    <x v="0"/>
    <x v="0"/>
    <s v="Dalcahue"/>
    <x v="0"/>
    <x v="7"/>
    <s v="01-02-2018"/>
    <x v="3"/>
    <x v="1"/>
    <x v="2"/>
    <x v="11"/>
    <x v="0"/>
    <x v="1"/>
    <x v="13"/>
    <n v="0"/>
    <n v="0"/>
    <n v="56430000"/>
    <n v="0"/>
    <n v="56430000"/>
    <n v="0"/>
    <x v="0"/>
    <n v="56430000"/>
    <n v="47683500"/>
    <n v="0"/>
    <n v="8746500"/>
    <n v="56430000"/>
    <x v="0"/>
    <n v="0"/>
    <x v="0"/>
    <x v="5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40"/>
    <x v="0"/>
    <x v="140"/>
    <x v="0"/>
    <x v="0"/>
    <s v="I. Municipalidad de Dalcahue"/>
    <x v="0"/>
    <x v="0"/>
    <s v="Dalcahue"/>
    <x v="0"/>
    <x v="9"/>
    <s v="01-02-2018"/>
    <x v="12"/>
    <x v="1"/>
    <x v="2"/>
    <x v="11"/>
    <x v="0"/>
    <x v="1"/>
    <x v="6"/>
    <n v="0"/>
    <n v="0"/>
    <n v="30780000"/>
    <n v="0"/>
    <n v="30780000"/>
    <n v="0"/>
    <x v="0"/>
    <m/>
    <m/>
    <m/>
    <m/>
    <m/>
    <x v="1"/>
    <m/>
    <x v="1"/>
    <x v="1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1"/>
    <x v="0"/>
    <x v="1"/>
    <x v="1"/>
    <x v="1"/>
    <x v="1"/>
    <x v="1"/>
    <x v="1"/>
  </r>
  <r>
    <x v="141"/>
    <x v="0"/>
    <x v="141"/>
    <x v="0"/>
    <x v="0"/>
    <s v="I. Municipalidad de Hualaihue"/>
    <x v="0"/>
    <x v="0"/>
    <s v="Hualaihue"/>
    <x v="0"/>
    <x v="9"/>
    <s v="01-02-2018"/>
    <x v="12"/>
    <x v="1"/>
    <x v="2"/>
    <x v="11"/>
    <x v="0"/>
    <x v="1"/>
    <x v="13"/>
    <n v="0"/>
    <n v="0"/>
    <n v="33978000"/>
    <n v="0"/>
    <n v="33978000"/>
    <n v="0"/>
    <x v="0"/>
    <n v="0"/>
    <n v="-19737638"/>
    <n v="33978000"/>
    <n v="19737638"/>
    <n v="33978000"/>
    <x v="0"/>
    <n v="0"/>
    <x v="0"/>
    <x v="5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42"/>
    <x v="0"/>
    <x v="142"/>
    <x v="0"/>
    <x v="0"/>
    <s v="I. Municipalidad de Hualaihue"/>
    <x v="0"/>
    <x v="0"/>
    <s v="Hualaihue"/>
    <x v="0"/>
    <x v="10"/>
    <s v="01-02-2018"/>
    <x v="12"/>
    <x v="1"/>
    <x v="2"/>
    <x v="11"/>
    <x v="0"/>
    <x v="1"/>
    <x v="6"/>
    <n v="0"/>
    <n v="0"/>
    <n v="36584000"/>
    <n v="0"/>
    <n v="36584000"/>
    <n v="0"/>
    <x v="0"/>
    <m/>
    <m/>
    <m/>
    <m/>
    <m/>
    <x v="1"/>
    <m/>
    <x v="1"/>
    <x v="1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1"/>
    <x v="0"/>
    <x v="1"/>
    <x v="1"/>
    <x v="1"/>
    <x v="1"/>
    <x v="1"/>
    <x v="1"/>
  </r>
  <r>
    <x v="143"/>
    <x v="0"/>
    <x v="143"/>
    <x v="0"/>
    <x v="0"/>
    <s v="I. Municipalidad de Hualaihue"/>
    <x v="0"/>
    <x v="0"/>
    <s v="Hualaihue"/>
    <x v="0"/>
    <x v="5"/>
    <s v="01-02-2018"/>
    <x v="12"/>
    <x v="1"/>
    <x v="2"/>
    <x v="11"/>
    <x v="0"/>
    <x v="1"/>
    <x v="6"/>
    <n v="0"/>
    <n v="0"/>
    <n v="38510000"/>
    <n v="0"/>
    <n v="38510000"/>
    <n v="0"/>
    <x v="0"/>
    <m/>
    <m/>
    <m/>
    <m/>
    <m/>
    <x v="1"/>
    <m/>
    <x v="1"/>
    <x v="1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1"/>
    <x v="0"/>
    <x v="1"/>
    <x v="1"/>
    <x v="1"/>
    <x v="1"/>
    <x v="1"/>
    <x v="1"/>
  </r>
  <r>
    <x v="144"/>
    <x v="0"/>
    <x v="144"/>
    <x v="0"/>
    <x v="0"/>
    <s v="I. Municipalidad de Hualaihue"/>
    <x v="0"/>
    <x v="0"/>
    <s v="Hualaihue"/>
    <x v="0"/>
    <x v="7"/>
    <s v="01-02-2018"/>
    <x v="12"/>
    <x v="1"/>
    <x v="2"/>
    <x v="11"/>
    <x v="0"/>
    <x v="1"/>
    <x v="6"/>
    <n v="0"/>
    <n v="0"/>
    <n v="25770000"/>
    <n v="0"/>
    <n v="25770000"/>
    <n v="0"/>
    <x v="0"/>
    <m/>
    <m/>
    <m/>
    <m/>
    <m/>
    <x v="1"/>
    <m/>
    <x v="1"/>
    <x v="1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1"/>
    <x v="0"/>
    <x v="1"/>
    <x v="1"/>
    <x v="1"/>
    <x v="1"/>
    <x v="1"/>
    <x v="1"/>
  </r>
  <r>
    <x v="145"/>
    <x v="0"/>
    <x v="145"/>
    <x v="0"/>
    <x v="0"/>
    <s v="I. Municipalidad de Llanquihue"/>
    <x v="0"/>
    <x v="0"/>
    <s v="Llanquihue"/>
    <x v="0"/>
    <x v="9"/>
    <s v="01-02-2018"/>
    <x v="12"/>
    <x v="1"/>
    <x v="2"/>
    <x v="12"/>
    <x v="0"/>
    <x v="1"/>
    <x v="13"/>
    <n v="0"/>
    <n v="0"/>
    <n v="67716000"/>
    <n v="0"/>
    <n v="67716000"/>
    <n v="0"/>
    <x v="0"/>
    <n v="15020976"/>
    <n v="-16279565"/>
    <n v="52695024"/>
    <n v="31300541"/>
    <n v="52695024"/>
    <x v="0"/>
    <n v="0"/>
    <x v="0"/>
    <x v="6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46"/>
    <x v="0"/>
    <x v="146"/>
    <x v="0"/>
    <x v="0"/>
    <s v="I. Municipalidad de Llanquihue"/>
    <x v="0"/>
    <x v="0"/>
    <s v="Llanquihue"/>
    <x v="0"/>
    <x v="9"/>
    <s v="01-02-2018"/>
    <x v="3"/>
    <x v="1"/>
    <x v="2"/>
    <x v="12"/>
    <x v="0"/>
    <x v="1"/>
    <x v="13"/>
    <n v="0"/>
    <n v="0"/>
    <n v="34884000"/>
    <n v="0"/>
    <n v="34884000"/>
    <n v="0"/>
    <x v="0"/>
    <n v="3724432"/>
    <n v="-14290948"/>
    <n v="31159568"/>
    <n v="18015380"/>
    <n v="31159568"/>
    <x v="0"/>
    <n v="0"/>
    <x v="0"/>
    <x v="6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47"/>
    <x v="0"/>
    <x v="147"/>
    <x v="0"/>
    <x v="0"/>
    <s v="I. Municipalidad de Los Muermos"/>
    <x v="0"/>
    <x v="0"/>
    <s v="Los Muermos"/>
    <x v="0"/>
    <x v="9"/>
    <s v="01-02-2018"/>
    <x v="12"/>
    <x v="1"/>
    <x v="2"/>
    <x v="11"/>
    <x v="0"/>
    <x v="1"/>
    <x v="13"/>
    <n v="0"/>
    <n v="0"/>
    <n v="49248000"/>
    <n v="0"/>
    <n v="49248000"/>
    <n v="0"/>
    <x v="0"/>
    <n v="14399081"/>
    <n v="-14399459"/>
    <n v="34848919"/>
    <n v="28798540"/>
    <n v="34848919"/>
    <x v="0"/>
    <n v="0"/>
    <x v="0"/>
    <x v="6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48"/>
    <x v="0"/>
    <x v="148"/>
    <x v="0"/>
    <x v="0"/>
    <s v="Gobierno Regional"/>
    <x v="0"/>
    <x v="0"/>
    <s v="Los Muermos"/>
    <x v="0"/>
    <x v="5"/>
    <s v="02-02-2018"/>
    <x v="3"/>
    <x v="1"/>
    <x v="2"/>
    <x v="11"/>
    <x v="0"/>
    <x v="1"/>
    <x v="13"/>
    <n v="0"/>
    <n v="0"/>
    <n v="94392000"/>
    <n v="0"/>
    <n v="94392000"/>
    <n v="0"/>
    <x v="0"/>
    <n v="27602863"/>
    <n v="-27602700"/>
    <n v="66789137"/>
    <n v="55205563"/>
    <n v="66789137"/>
    <x v="0"/>
    <n v="0"/>
    <x v="0"/>
    <x v="6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49"/>
    <x v="0"/>
    <x v="149"/>
    <x v="0"/>
    <x v="0"/>
    <s v="I. Municipalidad de Maullin"/>
    <x v="0"/>
    <x v="0"/>
    <s v="Maullin"/>
    <x v="0"/>
    <x v="2"/>
    <s v="02-02-2018"/>
    <x v="3"/>
    <x v="1"/>
    <x v="2"/>
    <x v="10"/>
    <x v="0"/>
    <x v="1"/>
    <x v="6"/>
    <n v="0"/>
    <n v="0"/>
    <n v="48056000"/>
    <n v="0"/>
    <n v="48056000"/>
    <n v="0"/>
    <x v="0"/>
    <m/>
    <m/>
    <m/>
    <m/>
    <m/>
    <x v="1"/>
    <m/>
    <x v="1"/>
    <x v="1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1"/>
    <x v="0"/>
    <x v="1"/>
    <x v="1"/>
    <x v="1"/>
    <x v="1"/>
    <x v="1"/>
    <x v="1"/>
  </r>
  <r>
    <x v="150"/>
    <x v="0"/>
    <x v="150"/>
    <x v="0"/>
    <x v="0"/>
    <s v="Gobierno Regional"/>
    <x v="0"/>
    <x v="0"/>
    <s v="Maullin"/>
    <x v="0"/>
    <x v="2"/>
    <s v="01-02-2018"/>
    <x v="3"/>
    <x v="1"/>
    <x v="2"/>
    <x v="10"/>
    <x v="0"/>
    <x v="1"/>
    <x v="6"/>
    <n v="0"/>
    <n v="0"/>
    <n v="28570000"/>
    <n v="0"/>
    <n v="28570000"/>
    <n v="0"/>
    <x v="0"/>
    <m/>
    <m/>
    <m/>
    <m/>
    <m/>
    <x v="1"/>
    <m/>
    <x v="1"/>
    <x v="1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1"/>
    <x v="0"/>
    <x v="1"/>
    <x v="1"/>
    <x v="1"/>
    <x v="1"/>
    <x v="1"/>
    <x v="1"/>
  </r>
  <r>
    <x v="151"/>
    <x v="0"/>
    <x v="151"/>
    <x v="0"/>
    <x v="0"/>
    <s v="I. Municipalidad de Maullin"/>
    <x v="0"/>
    <x v="0"/>
    <s v="Maullin"/>
    <x v="0"/>
    <x v="9"/>
    <s v="01-02-2018"/>
    <x v="12"/>
    <x v="1"/>
    <x v="2"/>
    <x v="10"/>
    <x v="0"/>
    <x v="1"/>
    <x v="13"/>
    <n v="0"/>
    <n v="0"/>
    <n v="67012000"/>
    <n v="0"/>
    <n v="67012000"/>
    <n v="0"/>
    <x v="0"/>
    <n v="67012000"/>
    <n v="57531627"/>
    <n v="0"/>
    <n v="9480373"/>
    <n v="67012000"/>
    <x v="0"/>
    <n v="0"/>
    <x v="0"/>
    <x v="6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52"/>
    <x v="0"/>
    <x v="152"/>
    <x v="0"/>
    <x v="0"/>
    <s v="I. Municipalidad de Maullin"/>
    <x v="0"/>
    <x v="0"/>
    <s v="Maullin"/>
    <x v="0"/>
    <x v="2"/>
    <s v="01-02-2018"/>
    <x v="3"/>
    <x v="1"/>
    <x v="2"/>
    <x v="10"/>
    <x v="0"/>
    <x v="1"/>
    <x v="6"/>
    <n v="0"/>
    <n v="0"/>
    <n v="61552000"/>
    <n v="0"/>
    <n v="51300000"/>
    <n v="10252000"/>
    <x v="0"/>
    <m/>
    <m/>
    <m/>
    <m/>
    <m/>
    <x v="1"/>
    <m/>
    <x v="1"/>
    <x v="1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1"/>
    <x v="0"/>
    <x v="1"/>
    <x v="1"/>
    <x v="1"/>
    <x v="1"/>
    <x v="1"/>
    <x v="1"/>
  </r>
  <r>
    <x v="153"/>
    <x v="0"/>
    <x v="153"/>
    <x v="0"/>
    <x v="0"/>
    <s v="I. Municipalidad de Maullin"/>
    <x v="0"/>
    <x v="0"/>
    <s v="Maullin"/>
    <x v="0"/>
    <x v="2"/>
    <s v="01-02-2018"/>
    <x v="3"/>
    <x v="1"/>
    <x v="2"/>
    <x v="9"/>
    <x v="0"/>
    <x v="1"/>
    <x v="6"/>
    <n v="0"/>
    <n v="0"/>
    <n v="41032000"/>
    <n v="0"/>
    <n v="41032000"/>
    <n v="0"/>
    <x v="0"/>
    <m/>
    <m/>
    <m/>
    <m/>
    <m/>
    <x v="1"/>
    <m/>
    <x v="1"/>
    <x v="1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1"/>
    <x v="0"/>
    <x v="1"/>
    <x v="1"/>
    <x v="1"/>
    <x v="1"/>
    <x v="1"/>
    <x v="1"/>
  </r>
  <r>
    <x v="154"/>
    <x v="0"/>
    <x v="154"/>
    <x v="0"/>
    <x v="0"/>
    <s v="I. Municipalidad de Osorno"/>
    <x v="0"/>
    <x v="0"/>
    <s v="Osorno"/>
    <x v="0"/>
    <x v="2"/>
    <s v="01-02-2018"/>
    <x v="3"/>
    <x v="1"/>
    <x v="2"/>
    <x v="10"/>
    <x v="0"/>
    <x v="1"/>
    <x v="6"/>
    <n v="0"/>
    <n v="0"/>
    <n v="92264000"/>
    <n v="0"/>
    <n v="45144000"/>
    <n v="47120000"/>
    <x v="0"/>
    <m/>
    <m/>
    <m/>
    <m/>
    <m/>
    <x v="1"/>
    <m/>
    <x v="1"/>
    <x v="1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1"/>
    <x v="0"/>
    <x v="1"/>
    <x v="1"/>
    <x v="1"/>
    <x v="1"/>
    <x v="1"/>
    <x v="1"/>
  </r>
  <r>
    <x v="155"/>
    <x v="0"/>
    <x v="155"/>
    <x v="0"/>
    <x v="0"/>
    <s v="I. Municipalidad de Puerto Varas"/>
    <x v="0"/>
    <x v="0"/>
    <s v="Puerto Varas"/>
    <x v="0"/>
    <x v="9"/>
    <s v="01-02-2018"/>
    <x v="3"/>
    <x v="1"/>
    <x v="2"/>
    <x v="10"/>
    <x v="0"/>
    <x v="1"/>
    <x v="6"/>
    <n v="0"/>
    <n v="0"/>
    <n v="88481000"/>
    <n v="0"/>
    <n v="88481000"/>
    <n v="0"/>
    <x v="0"/>
    <m/>
    <m/>
    <m/>
    <m/>
    <m/>
    <x v="1"/>
    <m/>
    <x v="1"/>
    <x v="1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1"/>
    <x v="0"/>
    <x v="1"/>
    <x v="1"/>
    <x v="1"/>
    <x v="1"/>
    <x v="1"/>
    <x v="1"/>
  </r>
  <r>
    <x v="156"/>
    <x v="0"/>
    <x v="156"/>
    <x v="0"/>
    <x v="0"/>
    <s v="I. Municipalidad de Llanquihue"/>
    <x v="0"/>
    <x v="0"/>
    <s v="Puerto Varas"/>
    <x v="0"/>
    <x v="2"/>
    <s v="01-02-2018"/>
    <x v="3"/>
    <x v="1"/>
    <x v="2"/>
    <x v="10"/>
    <x v="0"/>
    <x v="1"/>
    <x v="6"/>
    <n v="0"/>
    <n v="0"/>
    <n v="49643000"/>
    <n v="0"/>
    <n v="49643000"/>
    <n v="0"/>
    <x v="0"/>
    <m/>
    <m/>
    <m/>
    <m/>
    <m/>
    <x v="1"/>
    <m/>
    <x v="1"/>
    <x v="1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1"/>
    <x v="0"/>
    <x v="1"/>
    <x v="1"/>
    <x v="1"/>
    <x v="1"/>
    <x v="1"/>
    <x v="1"/>
  </r>
  <r>
    <x v="157"/>
    <x v="0"/>
    <x v="157"/>
    <x v="0"/>
    <x v="0"/>
    <s v="I. Municipalidad de Purranque"/>
    <x v="0"/>
    <x v="0"/>
    <s v="Purranque"/>
    <x v="0"/>
    <x v="2"/>
    <s v="01-02-2018"/>
    <x v="3"/>
    <x v="1"/>
    <x v="2"/>
    <x v="11"/>
    <x v="0"/>
    <x v="1"/>
    <x v="6"/>
    <n v="0"/>
    <n v="0"/>
    <n v="25650000"/>
    <n v="0"/>
    <n v="25650000"/>
    <n v="0"/>
    <x v="0"/>
    <m/>
    <m/>
    <m/>
    <m/>
    <m/>
    <x v="1"/>
    <m/>
    <x v="1"/>
    <x v="1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1"/>
    <x v="0"/>
    <x v="1"/>
    <x v="1"/>
    <x v="1"/>
    <x v="1"/>
    <x v="1"/>
    <x v="1"/>
  </r>
  <r>
    <x v="158"/>
    <x v="0"/>
    <x v="158"/>
    <x v="0"/>
    <x v="0"/>
    <s v="I. Municipalidad de Purranque"/>
    <x v="0"/>
    <x v="0"/>
    <s v="Purranque"/>
    <x v="0"/>
    <x v="2"/>
    <s v="01-02-2018"/>
    <x v="3"/>
    <x v="1"/>
    <x v="2"/>
    <x v="11"/>
    <x v="0"/>
    <x v="1"/>
    <x v="13"/>
    <n v="0"/>
    <n v="0"/>
    <n v="92340000"/>
    <n v="0"/>
    <n v="92340000"/>
    <n v="0"/>
    <x v="0"/>
    <n v="0"/>
    <n v="-29059800"/>
    <n v="92340000"/>
    <n v="29059800"/>
    <n v="92340000"/>
    <x v="0"/>
    <n v="0"/>
    <x v="0"/>
    <x v="6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59"/>
    <x v="0"/>
    <x v="159"/>
    <x v="0"/>
    <x v="0"/>
    <s v="I. Municipalidad de Osorno"/>
    <x v="0"/>
    <x v="0"/>
    <s v="Puyehue"/>
    <x v="0"/>
    <x v="1"/>
    <s v="01-02-2018"/>
    <x v="3"/>
    <x v="1"/>
    <x v="2"/>
    <x v="10"/>
    <x v="0"/>
    <x v="1"/>
    <x v="13"/>
    <n v="0"/>
    <n v="0"/>
    <n v="90000000"/>
    <n v="0"/>
    <n v="90000000"/>
    <n v="0"/>
    <x v="0"/>
    <n v="0"/>
    <n v="-33745232"/>
    <n v="90000000"/>
    <n v="33745232"/>
    <n v="90000000"/>
    <x v="0"/>
    <n v="0"/>
    <x v="0"/>
    <x v="6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60"/>
    <x v="0"/>
    <x v="160"/>
    <x v="0"/>
    <x v="0"/>
    <s v="I. Municipalidad de Puyehue"/>
    <x v="0"/>
    <x v="0"/>
    <s v="Puyehue"/>
    <x v="0"/>
    <x v="7"/>
    <s v="01-02-2018"/>
    <x v="3"/>
    <x v="1"/>
    <x v="2"/>
    <x v="10"/>
    <x v="0"/>
    <x v="1"/>
    <x v="6"/>
    <n v="0"/>
    <n v="0"/>
    <n v="50000000"/>
    <n v="0"/>
    <n v="50000000"/>
    <n v="0"/>
    <x v="0"/>
    <m/>
    <m/>
    <m/>
    <m/>
    <m/>
    <x v="1"/>
    <m/>
    <x v="1"/>
    <x v="1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1"/>
    <x v="0"/>
    <x v="1"/>
    <x v="1"/>
    <x v="1"/>
    <x v="1"/>
    <x v="1"/>
    <x v="1"/>
  </r>
  <r>
    <x v="161"/>
    <x v="0"/>
    <x v="161"/>
    <x v="0"/>
    <x v="0"/>
    <s v="I. Municipalidad de Queilen"/>
    <x v="0"/>
    <x v="0"/>
    <s v="Queilen"/>
    <x v="0"/>
    <x v="5"/>
    <s v="01-02-2018"/>
    <x v="3"/>
    <x v="1"/>
    <x v="2"/>
    <x v="10"/>
    <x v="0"/>
    <x v="1"/>
    <x v="6"/>
    <n v="0"/>
    <n v="0"/>
    <n v="65000000"/>
    <n v="0"/>
    <n v="65000000"/>
    <n v="0"/>
    <x v="0"/>
    <m/>
    <m/>
    <m/>
    <m/>
    <m/>
    <x v="1"/>
    <m/>
    <x v="1"/>
    <x v="1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1"/>
    <x v="0"/>
    <x v="1"/>
    <x v="1"/>
    <x v="1"/>
    <x v="1"/>
    <x v="1"/>
    <x v="1"/>
  </r>
  <r>
    <x v="162"/>
    <x v="0"/>
    <x v="162"/>
    <x v="0"/>
    <x v="0"/>
    <s v="I. Municipalidad de Queilen"/>
    <x v="0"/>
    <x v="0"/>
    <s v="Queilen"/>
    <x v="0"/>
    <x v="9"/>
    <s v="01-02-2018"/>
    <x v="3"/>
    <x v="1"/>
    <x v="2"/>
    <x v="10"/>
    <x v="0"/>
    <x v="1"/>
    <x v="13"/>
    <n v="0"/>
    <n v="0"/>
    <n v="75000000"/>
    <n v="0"/>
    <n v="75000000"/>
    <n v="0"/>
    <x v="0"/>
    <n v="0"/>
    <n v="-10454948"/>
    <n v="75000000"/>
    <n v="10454948"/>
    <n v="75000000"/>
    <x v="0"/>
    <n v="0"/>
    <x v="0"/>
    <x v="6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63"/>
    <x v="0"/>
    <x v="163"/>
    <x v="0"/>
    <x v="0"/>
    <s v="I. Municipalidad de Quinchao"/>
    <x v="0"/>
    <x v="0"/>
    <s v="Quinchao"/>
    <x v="0"/>
    <x v="4"/>
    <s v="01-02-2018"/>
    <x v="3"/>
    <x v="1"/>
    <x v="2"/>
    <x v="10"/>
    <x v="0"/>
    <x v="1"/>
    <x v="6"/>
    <n v="0"/>
    <n v="0"/>
    <n v="85000000"/>
    <n v="0"/>
    <n v="85000000"/>
    <n v="0"/>
    <x v="0"/>
    <m/>
    <m/>
    <m/>
    <m/>
    <m/>
    <x v="1"/>
    <m/>
    <x v="1"/>
    <x v="1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1"/>
    <x v="0"/>
    <x v="1"/>
    <x v="1"/>
    <x v="1"/>
    <x v="1"/>
    <x v="1"/>
    <x v="1"/>
  </r>
  <r>
    <x v="164"/>
    <x v="0"/>
    <x v="164"/>
    <x v="0"/>
    <x v="0"/>
    <s v="I. Municipalidad de Quinchao"/>
    <x v="0"/>
    <x v="0"/>
    <s v="Quinchao"/>
    <x v="0"/>
    <x v="9"/>
    <s v="01-02-2018"/>
    <x v="3"/>
    <x v="1"/>
    <x v="2"/>
    <x v="10"/>
    <x v="0"/>
    <x v="1"/>
    <x v="6"/>
    <n v="0"/>
    <n v="0"/>
    <n v="25000000"/>
    <n v="0"/>
    <n v="25000000"/>
    <n v="0"/>
    <x v="0"/>
    <m/>
    <m/>
    <m/>
    <m/>
    <m/>
    <x v="1"/>
    <m/>
    <x v="1"/>
    <x v="1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1"/>
    <x v="0"/>
    <x v="1"/>
    <x v="1"/>
    <x v="1"/>
    <x v="1"/>
    <x v="1"/>
    <x v="1"/>
  </r>
  <r>
    <x v="165"/>
    <x v="0"/>
    <x v="165"/>
    <x v="0"/>
    <x v="0"/>
    <s v="I. Municipalidad de Quinchao"/>
    <x v="0"/>
    <x v="0"/>
    <s v="Quinchao"/>
    <x v="0"/>
    <x v="2"/>
    <s v="01-02-2018"/>
    <x v="3"/>
    <x v="1"/>
    <x v="2"/>
    <x v="10"/>
    <x v="0"/>
    <x v="1"/>
    <x v="6"/>
    <n v="0"/>
    <n v="0"/>
    <n v="30000000"/>
    <n v="0"/>
    <n v="30000000"/>
    <n v="0"/>
    <x v="0"/>
    <m/>
    <m/>
    <m/>
    <m/>
    <m/>
    <x v="1"/>
    <m/>
    <x v="1"/>
    <x v="1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1"/>
    <x v="0"/>
    <x v="1"/>
    <x v="1"/>
    <x v="1"/>
    <x v="1"/>
    <x v="1"/>
    <x v="1"/>
  </r>
  <r>
    <x v="166"/>
    <x v="0"/>
    <x v="166"/>
    <x v="0"/>
    <x v="0"/>
    <s v="I. Municipalidad de San Juan de la Costa"/>
    <x v="0"/>
    <x v="0"/>
    <s v="San Juan de la Costa"/>
    <x v="0"/>
    <x v="4"/>
    <s v="01-02-2018"/>
    <x v="3"/>
    <x v="1"/>
    <x v="2"/>
    <x v="11"/>
    <x v="0"/>
    <x v="1"/>
    <x v="6"/>
    <n v="0"/>
    <n v="0"/>
    <n v="61088000"/>
    <n v="0"/>
    <n v="56984000"/>
    <n v="4104000"/>
    <x v="0"/>
    <m/>
    <m/>
    <m/>
    <m/>
    <m/>
    <x v="1"/>
    <m/>
    <x v="1"/>
    <x v="1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1"/>
    <x v="0"/>
    <x v="1"/>
    <x v="1"/>
    <x v="1"/>
    <x v="1"/>
    <x v="1"/>
    <x v="1"/>
  </r>
  <r>
    <x v="167"/>
    <x v="0"/>
    <x v="167"/>
    <x v="0"/>
    <x v="0"/>
    <s v="I. Municipalidad de San Juan de la Costa"/>
    <x v="0"/>
    <x v="0"/>
    <s v="San Juan de la Costa"/>
    <x v="0"/>
    <x v="2"/>
    <s v="01-01-2018"/>
    <x v="3"/>
    <x v="1"/>
    <x v="2"/>
    <x v="11"/>
    <x v="0"/>
    <x v="1"/>
    <x v="6"/>
    <n v="0"/>
    <n v="0"/>
    <n v="82550000"/>
    <n v="0"/>
    <n v="41276000"/>
    <n v="41274000"/>
    <x v="0"/>
    <m/>
    <m/>
    <m/>
    <m/>
    <m/>
    <x v="1"/>
    <m/>
    <x v="1"/>
    <x v="1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1"/>
    <x v="0"/>
    <x v="1"/>
    <x v="1"/>
    <x v="1"/>
    <x v="1"/>
    <x v="1"/>
    <x v="1"/>
  </r>
  <r>
    <x v="168"/>
    <x v="0"/>
    <x v="168"/>
    <x v="0"/>
    <x v="0"/>
    <s v="I. Municipalidad de San Pablo"/>
    <x v="0"/>
    <x v="0"/>
    <s v="San Pablo"/>
    <x v="0"/>
    <x v="2"/>
    <s v="01-02-2018"/>
    <x v="3"/>
    <x v="1"/>
    <x v="2"/>
    <x v="10"/>
    <x v="0"/>
    <x v="1"/>
    <x v="13"/>
    <n v="0"/>
    <n v="0"/>
    <n v="90000000"/>
    <n v="0"/>
    <n v="90000000"/>
    <n v="0"/>
    <x v="0"/>
    <n v="0"/>
    <n v="-39845514"/>
    <n v="90000000"/>
    <n v="39845514"/>
    <n v="90000000"/>
    <x v="0"/>
    <n v="0"/>
    <x v="0"/>
    <x v="6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68"/>
    <x v="0"/>
    <x v="168"/>
    <x v="0"/>
    <x v="0"/>
    <s v="I. Municipalidad de San Pablo"/>
    <x v="0"/>
    <x v="0"/>
    <s v="San Pablo"/>
    <x v="0"/>
    <x v="2"/>
    <s v="01-02-2018"/>
    <x v="3"/>
    <x v="1"/>
    <x v="2"/>
    <x v="9"/>
    <x v="0"/>
    <x v="1"/>
    <x v="6"/>
    <n v="0"/>
    <n v="0"/>
    <n v="90000000"/>
    <n v="0"/>
    <n v="90000000"/>
    <n v="0"/>
    <x v="0"/>
    <m/>
    <m/>
    <m/>
    <m/>
    <m/>
    <x v="1"/>
    <m/>
    <x v="1"/>
    <x v="1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1"/>
    <x v="0"/>
    <x v="1"/>
    <x v="1"/>
    <x v="1"/>
    <x v="1"/>
    <x v="1"/>
    <x v="1"/>
  </r>
  <r>
    <x v="169"/>
    <x v="0"/>
    <x v="169"/>
    <x v="0"/>
    <x v="0"/>
    <s v="I. Municipalidad de San Pablo"/>
    <x v="0"/>
    <x v="0"/>
    <s v="San Pablo"/>
    <x v="0"/>
    <x v="2"/>
    <s v="01-02-2018"/>
    <x v="3"/>
    <x v="1"/>
    <x v="2"/>
    <x v="10"/>
    <x v="0"/>
    <x v="1"/>
    <x v="13"/>
    <n v="0"/>
    <n v="0"/>
    <n v="50000000"/>
    <n v="0"/>
    <n v="50000000"/>
    <n v="0"/>
    <x v="0"/>
    <n v="0"/>
    <n v="-30586670"/>
    <n v="50000000"/>
    <n v="30586670"/>
    <n v="50000000"/>
    <x v="0"/>
    <n v="0"/>
    <x v="0"/>
    <x v="6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70"/>
    <x v="0"/>
    <x v="170"/>
    <x v="0"/>
    <x v="0"/>
    <s v="I. Municipalidad de San Pablo"/>
    <x v="0"/>
    <x v="0"/>
    <s v="San Pablo"/>
    <x v="0"/>
    <x v="2"/>
    <s v="01-02-2018"/>
    <x v="3"/>
    <x v="1"/>
    <x v="2"/>
    <x v="10"/>
    <x v="0"/>
    <x v="1"/>
    <x v="13"/>
    <n v="0"/>
    <n v="0"/>
    <n v="65000000"/>
    <n v="0"/>
    <n v="65000000"/>
    <n v="0"/>
    <x v="0"/>
    <n v="0"/>
    <n v="-40901520"/>
    <n v="65000000"/>
    <n v="40901520"/>
    <n v="65000000"/>
    <x v="0"/>
    <n v="0"/>
    <x v="0"/>
    <x v="7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71"/>
    <x v="0"/>
    <x v="171"/>
    <x v="0"/>
    <x v="0"/>
    <s v="I. Municipalidad de Llanquihue"/>
    <x v="0"/>
    <x v="0"/>
    <s v="Llanquihue"/>
    <x v="0"/>
    <x v="5"/>
    <s v="01-02-2018"/>
    <x v="3"/>
    <x v="1"/>
    <x v="2"/>
    <x v="12"/>
    <x v="0"/>
    <x v="1"/>
    <x v="13"/>
    <n v="0"/>
    <n v="0"/>
    <n v="41040000"/>
    <n v="0"/>
    <n v="15390000"/>
    <n v="25650000"/>
    <x v="0"/>
    <n v="4979949"/>
    <n v="-8142119"/>
    <n v="10410051"/>
    <n v="13122068"/>
    <n v="36060051"/>
    <x v="0"/>
    <n v="0"/>
    <x v="0"/>
    <x v="7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72"/>
    <x v="0"/>
    <x v="172"/>
    <x v="0"/>
    <x v="0"/>
    <s v="Gobierno Regional"/>
    <x v="0"/>
    <x v="0"/>
    <s v="Osorno"/>
    <x v="0"/>
    <x v="2"/>
    <s v="01-10-2014"/>
    <x v="9"/>
    <x v="1"/>
    <x v="1"/>
    <x v="13"/>
    <x v="0"/>
    <x v="1"/>
    <x v="14"/>
    <n v="0"/>
    <n v="0"/>
    <n v="1500000000"/>
    <n v="624866319"/>
    <n v="875133681"/>
    <n v="0"/>
    <x v="0"/>
    <n v="0"/>
    <n v="0"/>
    <n v="875133681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0"/>
  </r>
  <r>
    <x v="173"/>
    <x v="0"/>
    <x v="173"/>
    <x v="0"/>
    <x v="0"/>
    <s v="Seremi de Medio Ambiente"/>
    <x v="0"/>
    <x v="0"/>
    <s v="Osorno"/>
    <x v="0"/>
    <x v="2"/>
    <s v="01-04-2014"/>
    <x v="2"/>
    <x v="1"/>
    <x v="1"/>
    <x v="13"/>
    <x v="0"/>
    <x v="1"/>
    <x v="15"/>
    <n v="0"/>
    <n v="0"/>
    <n v="500000000"/>
    <n v="382704098"/>
    <n v="117295902"/>
    <n v="0"/>
    <x v="0"/>
    <n v="0"/>
    <n v="0"/>
    <n v="117295902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74"/>
    <x v="0"/>
    <x v="174"/>
    <x v="0"/>
    <x v="0"/>
    <s v="Gobierno Regional"/>
    <x v="1"/>
    <x v="3"/>
    <s v=""/>
    <x v="0"/>
    <x v="9"/>
    <s v="01-06-2015"/>
    <x v="2"/>
    <x v="1"/>
    <x v="1"/>
    <x v="13"/>
    <x v="0"/>
    <x v="1"/>
    <x v="16"/>
    <n v="0"/>
    <n v="0"/>
    <n v="600000000"/>
    <n v="32047278"/>
    <n v="567952722"/>
    <n v="0"/>
    <x v="0"/>
    <n v="0"/>
    <n v="0"/>
    <n v="567952722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</r>
  <r>
    <x v="175"/>
    <x v="0"/>
    <x v="175"/>
    <x v="0"/>
    <x v="0"/>
    <s v="Servicio de Salud Osorno"/>
    <x v="1"/>
    <x v="4"/>
    <s v=""/>
    <x v="0"/>
    <x v="0"/>
    <s v="01-12-2016"/>
    <x v="2"/>
    <x v="1"/>
    <x v="1"/>
    <x v="13"/>
    <x v="0"/>
    <x v="1"/>
    <x v="17"/>
    <n v="0"/>
    <n v="0"/>
    <n v="200000000"/>
    <n v="152279000"/>
    <n v="47721000"/>
    <n v="0"/>
    <x v="0"/>
    <n v="0"/>
    <n v="0"/>
    <n v="4772100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75"/>
    <x v="0"/>
    <x v="175"/>
    <x v="0"/>
    <x v="0"/>
    <s v="Servicio de Salud Osorno"/>
    <x v="1"/>
    <x v="4"/>
    <s v=""/>
    <x v="0"/>
    <x v="0"/>
    <s v="01-12-2016"/>
    <x v="2"/>
    <x v="1"/>
    <x v="1"/>
    <x v="9"/>
    <x v="0"/>
    <x v="1"/>
    <x v="17"/>
    <n v="0"/>
    <n v="0"/>
    <n v="200000000"/>
    <n v="152279000"/>
    <n v="47721000"/>
    <n v="0"/>
    <x v="0"/>
    <n v="0"/>
    <n v="0"/>
    <n v="4772100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76"/>
    <x v="0"/>
    <x v="176"/>
    <x v="0"/>
    <x v="0"/>
    <s v="Gobierno Regional"/>
    <x v="2"/>
    <x v="0"/>
    <s v=""/>
    <x v="0"/>
    <x v="9"/>
    <s v="01-07-2016"/>
    <x v="2"/>
    <x v="1"/>
    <x v="1"/>
    <x v="13"/>
    <x v="0"/>
    <x v="1"/>
    <x v="18"/>
    <n v="0"/>
    <n v="0"/>
    <n v="700000000"/>
    <n v="285768614"/>
    <n v="414231386"/>
    <n v="0"/>
    <x v="0"/>
    <n v="0"/>
    <n v="0"/>
    <n v="414231386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77"/>
    <x v="0"/>
    <x v="177"/>
    <x v="0"/>
    <x v="0"/>
    <s v="Gobierno Regional"/>
    <x v="2"/>
    <x v="0"/>
    <s v=""/>
    <x v="0"/>
    <x v="2"/>
    <s v="01-06-2016"/>
    <x v="2"/>
    <x v="1"/>
    <x v="1"/>
    <x v="13"/>
    <x v="0"/>
    <x v="1"/>
    <x v="19"/>
    <n v="0"/>
    <n v="0"/>
    <n v="1000000000"/>
    <n v="334999998"/>
    <n v="665000002"/>
    <n v="0"/>
    <x v="0"/>
    <n v="0"/>
    <n v="0"/>
    <n v="665000002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78"/>
    <x v="0"/>
    <x v="178"/>
    <x v="0"/>
    <x v="0"/>
    <s v="Gobierno Regional"/>
    <x v="2"/>
    <x v="0"/>
    <s v=""/>
    <x v="0"/>
    <x v="9"/>
    <s v="01-01-2016"/>
    <x v="3"/>
    <x v="1"/>
    <x v="10"/>
    <x v="13"/>
    <x v="6"/>
    <x v="1"/>
    <x v="20"/>
    <n v="0"/>
    <n v="0"/>
    <n v="960000000"/>
    <n v="482500000"/>
    <n v="477500000"/>
    <n v="0"/>
    <x v="0"/>
    <n v="0"/>
    <n v="0"/>
    <n v="47750000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79"/>
    <x v="0"/>
    <x v="179"/>
    <x v="0"/>
    <x v="0"/>
    <s v="Corporación de Fomento de la Producción"/>
    <x v="2"/>
    <x v="0"/>
    <s v=""/>
    <x v="0"/>
    <x v="8"/>
    <s v="01-01-2016"/>
    <x v="1"/>
    <x v="1"/>
    <x v="5"/>
    <x v="13"/>
    <x v="6"/>
    <x v="1"/>
    <x v="21"/>
    <n v="0"/>
    <n v="0"/>
    <n v="198000000"/>
    <n v="193245960"/>
    <n v="4754040"/>
    <n v="0"/>
    <x v="0"/>
    <n v="0"/>
    <n v="0"/>
    <n v="475404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80"/>
    <x v="0"/>
    <x v="180"/>
    <x v="0"/>
    <x v="0"/>
    <s v="Corporación de Fomento de la Producción"/>
    <x v="0"/>
    <x v="0"/>
    <s v="Chaiten"/>
    <x v="0"/>
    <x v="11"/>
    <s v="01-01-2016"/>
    <x v="1"/>
    <x v="1"/>
    <x v="10"/>
    <x v="13"/>
    <x v="6"/>
    <x v="1"/>
    <x v="22"/>
    <n v="0"/>
    <n v="0"/>
    <n v="378000000"/>
    <n v="287548000"/>
    <n v="90452000"/>
    <n v="0"/>
    <x v="0"/>
    <n v="45024120"/>
    <n v="0"/>
    <n v="45427880"/>
    <n v="45024120"/>
    <n v="45427880"/>
    <x v="0"/>
    <n v="4502412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81"/>
    <x v="0"/>
    <x v="181"/>
    <x v="0"/>
    <x v="0"/>
    <s v="Servicio Nacional de Turismo"/>
    <x v="1"/>
    <x v="2"/>
    <s v=""/>
    <x v="0"/>
    <x v="9"/>
    <s v="01-01-2015"/>
    <x v="6"/>
    <x v="1"/>
    <x v="10"/>
    <x v="13"/>
    <x v="6"/>
    <x v="1"/>
    <x v="23"/>
    <n v="0"/>
    <n v="0"/>
    <n v="1275000000"/>
    <n v="696647777"/>
    <n v="578352223"/>
    <n v="0"/>
    <x v="0"/>
    <n v="0"/>
    <n v="0"/>
    <n v="578352223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82"/>
    <x v="0"/>
    <x v="182"/>
    <x v="0"/>
    <x v="0"/>
    <s v="Servicio de Cooperación Técnica"/>
    <x v="2"/>
    <x v="0"/>
    <s v=""/>
    <x v="0"/>
    <x v="9"/>
    <s v="01-03-2016"/>
    <x v="1"/>
    <x v="1"/>
    <x v="10"/>
    <x v="13"/>
    <x v="6"/>
    <x v="1"/>
    <x v="24"/>
    <n v="0"/>
    <n v="0"/>
    <n v="1060000000"/>
    <n v="790964379"/>
    <n v="269035621"/>
    <n v="0"/>
    <x v="0"/>
    <n v="0"/>
    <n v="0"/>
    <n v="269035621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83"/>
    <x v="0"/>
    <x v="183"/>
    <x v="0"/>
    <x v="0"/>
    <s v="Servicio de Cooperación Técnica"/>
    <x v="2"/>
    <x v="0"/>
    <s v=""/>
    <x v="0"/>
    <x v="11"/>
    <s v="01-08-2015"/>
    <x v="2"/>
    <x v="1"/>
    <x v="1"/>
    <x v="13"/>
    <x v="0"/>
    <x v="1"/>
    <x v="25"/>
    <n v="0"/>
    <n v="0"/>
    <n v="540800000"/>
    <n v="211243811"/>
    <n v="329556189"/>
    <n v="0"/>
    <x v="0"/>
    <n v="0"/>
    <n v="0"/>
    <n v="329556189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84"/>
    <x v="0"/>
    <x v="184"/>
    <x v="0"/>
    <x v="0"/>
    <s v="Servicio Nacional de Pesca"/>
    <x v="2"/>
    <x v="0"/>
    <s v=""/>
    <x v="0"/>
    <x v="11"/>
    <s v="01-10-2015"/>
    <x v="6"/>
    <x v="1"/>
    <x v="1"/>
    <x v="13"/>
    <x v="0"/>
    <x v="1"/>
    <x v="26"/>
    <n v="0"/>
    <n v="0"/>
    <n v="1260000000"/>
    <n v="831101793"/>
    <n v="428898207"/>
    <n v="0"/>
    <x v="0"/>
    <n v="0"/>
    <n v="0"/>
    <n v="428898207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1"/>
    <x v="1"/>
    <x v="0"/>
    <x v="0"/>
    <x v="0"/>
    <x v="0"/>
  </r>
  <r>
    <x v="185"/>
    <x v="0"/>
    <x v="185"/>
    <x v="0"/>
    <x v="0"/>
    <s v="Subsecretaría de Pesca"/>
    <x v="2"/>
    <x v="0"/>
    <s v=""/>
    <x v="0"/>
    <x v="11"/>
    <s v="01-01-2017"/>
    <x v="3"/>
    <x v="1"/>
    <x v="2"/>
    <x v="13"/>
    <x v="0"/>
    <x v="1"/>
    <x v="27"/>
    <n v="0"/>
    <n v="0"/>
    <n v="900000000"/>
    <n v="1833333"/>
    <n v="898166667"/>
    <n v="0"/>
    <x v="0"/>
    <n v="0"/>
    <n v="0"/>
    <n v="898166667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86"/>
    <x v="0"/>
    <x v="186"/>
    <x v="0"/>
    <x v="0"/>
    <s v="Subsecretaría de Pesca"/>
    <x v="1"/>
    <x v="2"/>
    <s v=""/>
    <x v="0"/>
    <x v="11"/>
    <s v="01-08-2016"/>
    <x v="2"/>
    <x v="1"/>
    <x v="10"/>
    <x v="13"/>
    <x v="6"/>
    <x v="1"/>
    <x v="28"/>
    <n v="0"/>
    <n v="0"/>
    <n v="600000000"/>
    <n v="178556502"/>
    <n v="421443498"/>
    <n v="0"/>
    <x v="0"/>
    <n v="0"/>
    <n v="0"/>
    <n v="421443498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7"/>
    <x v="0"/>
    <x v="1"/>
    <x v="1"/>
    <x v="1"/>
    <x v="1"/>
    <x v="1"/>
    <x v="1"/>
  </r>
  <r>
    <x v="187"/>
    <x v="0"/>
    <x v="187"/>
    <x v="0"/>
    <x v="0"/>
    <s v="Servicio de Cooperación Técnica"/>
    <x v="2"/>
    <x v="0"/>
    <s v=""/>
    <x v="0"/>
    <x v="2"/>
    <s v="01-03-2016"/>
    <x v="2"/>
    <x v="1"/>
    <x v="1"/>
    <x v="13"/>
    <x v="0"/>
    <x v="1"/>
    <x v="29"/>
    <n v="0"/>
    <n v="0"/>
    <n v="320000000"/>
    <n v="166490237"/>
    <n v="153509763"/>
    <n v="0"/>
    <x v="0"/>
    <n v="0"/>
    <n v="0"/>
    <n v="153509763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88"/>
    <x v="0"/>
    <x v="188"/>
    <x v="0"/>
    <x v="0"/>
    <s v="I. Municipalidad de Quemchi"/>
    <x v="2"/>
    <x v="0"/>
    <s v=""/>
    <x v="0"/>
    <x v="8"/>
    <s v="01-03-2016"/>
    <x v="13"/>
    <x v="1"/>
    <x v="1"/>
    <x v="13"/>
    <x v="0"/>
    <x v="1"/>
    <x v="30"/>
    <n v="0"/>
    <n v="0"/>
    <n v="2000000000"/>
    <n v="532448249"/>
    <n v="513000000"/>
    <n v="954551751"/>
    <x v="0"/>
    <n v="0"/>
    <n v="0"/>
    <n v="513000000"/>
    <n v="0"/>
    <n v="1467551751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89"/>
    <x v="0"/>
    <x v="189"/>
    <x v="0"/>
    <x v="0"/>
    <s v="Servicio Nacional de Capacitación y Empleo"/>
    <x v="2"/>
    <x v="0"/>
    <s v=""/>
    <x v="0"/>
    <x v="2"/>
    <s v="01-03-2016"/>
    <x v="2"/>
    <x v="1"/>
    <x v="1"/>
    <x v="13"/>
    <x v="4"/>
    <x v="1"/>
    <x v="31"/>
    <n v="0"/>
    <n v="0"/>
    <n v="413277000"/>
    <n v="253421837"/>
    <n v="159855163"/>
    <n v="0"/>
    <x v="0"/>
    <n v="0"/>
    <n v="0"/>
    <n v="159855163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84"/>
    <x v="0"/>
    <x v="184"/>
    <x v="0"/>
    <x v="0"/>
    <s v="Gobierno Regional"/>
    <x v="2"/>
    <x v="0"/>
    <s v=""/>
    <x v="0"/>
    <x v="11"/>
    <s v="01-10-2015"/>
    <x v="1"/>
    <x v="1"/>
    <x v="1"/>
    <x v="13"/>
    <x v="0"/>
    <x v="1"/>
    <x v="32"/>
    <n v="0"/>
    <n v="0"/>
    <n v="900000000"/>
    <n v="560342288"/>
    <n v="339657712"/>
    <n v="0"/>
    <x v="0"/>
    <n v="0"/>
    <n v="0"/>
    <n v="339657712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1"/>
    <x v="1"/>
    <x v="0"/>
    <x v="0"/>
    <x v="0"/>
    <x v="0"/>
  </r>
  <r>
    <x v="190"/>
    <x v="0"/>
    <x v="190"/>
    <x v="0"/>
    <x v="0"/>
    <s v="I. Municipalidad de Dalcahue"/>
    <x v="0"/>
    <x v="0"/>
    <s v="Dalcahue"/>
    <x v="0"/>
    <x v="3"/>
    <s v="01-02-2018"/>
    <x v="3"/>
    <x v="1"/>
    <x v="2"/>
    <x v="11"/>
    <x v="0"/>
    <x v="1"/>
    <x v="13"/>
    <n v="0"/>
    <n v="0"/>
    <n v="74898000"/>
    <n v="0"/>
    <n v="74898000"/>
    <n v="0"/>
    <x v="0"/>
    <n v="0"/>
    <n v="0"/>
    <n v="74898000"/>
    <n v="0"/>
    <n v="7489800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91"/>
    <x v="0"/>
    <x v="191"/>
    <x v="0"/>
    <x v="0"/>
    <s v="Dirección Vialidad"/>
    <x v="1"/>
    <x v="2"/>
    <s v=""/>
    <x v="0"/>
    <x v="4"/>
    <s v="01-07-2010"/>
    <x v="14"/>
    <x v="0"/>
    <x v="11"/>
    <x v="8"/>
    <x v="6"/>
    <x v="0"/>
    <x v="4"/>
    <n v="1420293000"/>
    <n v="1420293000"/>
    <n v="2317158639"/>
    <n v="1461684382"/>
    <n v="855474257"/>
    <n v="0"/>
    <x v="0"/>
    <n v="0"/>
    <n v="-35502000"/>
    <n v="855474257"/>
    <n v="35502000"/>
    <n v="0"/>
    <x v="0"/>
    <n v="0"/>
    <x v="0"/>
    <x v="7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91"/>
    <x v="0"/>
    <x v="191"/>
    <x v="0"/>
    <x v="0"/>
    <s v="Dirección Vialidad"/>
    <x v="1"/>
    <x v="2"/>
    <s v=""/>
    <x v="0"/>
    <x v="4"/>
    <s v="01-07-2010"/>
    <x v="14"/>
    <x v="0"/>
    <x v="11"/>
    <x v="8"/>
    <x v="6"/>
    <x v="0"/>
    <x v="12"/>
    <n v="493407000"/>
    <n v="481514000"/>
    <n v="481514000"/>
    <n v="0"/>
    <n v="0"/>
    <n v="48151400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91"/>
    <x v="0"/>
    <x v="191"/>
    <x v="0"/>
    <x v="0"/>
    <s v="Dirección Vialidad"/>
    <x v="1"/>
    <x v="2"/>
    <s v=""/>
    <x v="0"/>
    <x v="4"/>
    <s v="01-07-2010"/>
    <x v="14"/>
    <x v="0"/>
    <x v="11"/>
    <x v="8"/>
    <x v="6"/>
    <x v="0"/>
    <x v="1"/>
    <n v="17469650000"/>
    <n v="17469650000"/>
    <n v="19477572312"/>
    <n v="15585523470"/>
    <n v="3892048842"/>
    <n v="0"/>
    <x v="0"/>
    <n v="0"/>
    <n v="-633031488"/>
    <n v="3892048842"/>
    <n v="633031488"/>
    <n v="0"/>
    <x v="0"/>
    <n v="0"/>
    <x v="0"/>
    <x v="7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92"/>
    <x v="0"/>
    <x v="192"/>
    <x v="0"/>
    <x v="0"/>
    <s v="I. Municipalidad de Puerto Octay"/>
    <x v="0"/>
    <x v="0"/>
    <s v="Puerto Octay"/>
    <x v="0"/>
    <x v="2"/>
    <s v="01-05-2017"/>
    <x v="2"/>
    <x v="1"/>
    <x v="2"/>
    <x v="11"/>
    <x v="0"/>
    <x v="1"/>
    <x v="13"/>
    <n v="0"/>
    <n v="0"/>
    <n v="52936256"/>
    <n v="50285647"/>
    <n v="2650609"/>
    <n v="0"/>
    <x v="0"/>
    <n v="0"/>
    <n v="-2650609"/>
    <n v="2650609"/>
    <n v="2650609"/>
    <n v="0"/>
    <x v="0"/>
    <n v="0"/>
    <x v="0"/>
    <x v="7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193"/>
    <x v="0"/>
    <x v="193"/>
    <x v="0"/>
    <x v="0"/>
    <s v="Gobierno Regional"/>
    <x v="0"/>
    <x v="0"/>
    <s v="Cochamo"/>
    <x v="0"/>
    <x v="6"/>
    <s v="01-02-2015"/>
    <x v="6"/>
    <x v="0"/>
    <x v="11"/>
    <x v="3"/>
    <x v="6"/>
    <x v="0"/>
    <x v="0"/>
    <n v="15570000"/>
    <n v="15570000"/>
    <n v="15569000"/>
    <n v="15569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93"/>
    <x v="0"/>
    <x v="193"/>
    <x v="0"/>
    <x v="0"/>
    <s v="Gobierno Regional"/>
    <x v="0"/>
    <x v="0"/>
    <s v="Cochamo"/>
    <x v="0"/>
    <x v="6"/>
    <s v="01-02-2015"/>
    <x v="6"/>
    <x v="0"/>
    <x v="11"/>
    <x v="3"/>
    <x v="6"/>
    <x v="0"/>
    <x v="4"/>
    <n v="16002000"/>
    <n v="16002000"/>
    <n v="11707500"/>
    <n v="117075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93"/>
    <x v="0"/>
    <x v="193"/>
    <x v="0"/>
    <x v="0"/>
    <s v="Gobierno Regional"/>
    <x v="0"/>
    <x v="0"/>
    <s v="Cochamo"/>
    <x v="0"/>
    <x v="6"/>
    <s v="01-02-2015"/>
    <x v="6"/>
    <x v="0"/>
    <x v="11"/>
    <x v="3"/>
    <x v="6"/>
    <x v="0"/>
    <x v="1"/>
    <n v="575010000"/>
    <n v="575010000"/>
    <n v="682358585"/>
    <n v="678658585"/>
    <n v="3700000"/>
    <n v="0"/>
    <x v="0"/>
    <n v="0"/>
    <n v="0"/>
    <n v="3700000"/>
    <n v="0"/>
    <n v="370000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93"/>
    <x v="0"/>
    <x v="193"/>
    <x v="0"/>
    <x v="0"/>
    <s v="Gobierno Regional"/>
    <x v="0"/>
    <x v="0"/>
    <s v="Cochamo"/>
    <x v="0"/>
    <x v="6"/>
    <s v="01-02-2015"/>
    <x v="6"/>
    <x v="0"/>
    <x v="11"/>
    <x v="3"/>
    <x v="6"/>
    <x v="0"/>
    <x v="2"/>
    <n v="7429000"/>
    <n v="7429000"/>
    <n v="8621000"/>
    <n v="3654192"/>
    <n v="4966808"/>
    <n v="0"/>
    <x v="0"/>
    <n v="0"/>
    <n v="0"/>
    <n v="4966808"/>
    <n v="0"/>
    <n v="4966808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93"/>
    <x v="0"/>
    <x v="193"/>
    <x v="0"/>
    <x v="0"/>
    <s v="Gobierno Regional"/>
    <x v="0"/>
    <x v="0"/>
    <s v="Cochamo"/>
    <x v="0"/>
    <x v="6"/>
    <s v="01-02-2015"/>
    <x v="6"/>
    <x v="0"/>
    <x v="11"/>
    <x v="3"/>
    <x v="6"/>
    <x v="0"/>
    <x v="3"/>
    <n v="31015000"/>
    <n v="31015000"/>
    <n v="22553000"/>
    <n v="4203754"/>
    <n v="18349246"/>
    <n v="0"/>
    <x v="0"/>
    <n v="0"/>
    <n v="0"/>
    <n v="18349246"/>
    <n v="0"/>
    <n v="18349246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94"/>
    <x v="0"/>
    <x v="194"/>
    <x v="0"/>
    <x v="0"/>
    <s v="Gobierno Regional"/>
    <x v="0"/>
    <x v="0"/>
    <s v="Futaleufu"/>
    <x v="0"/>
    <x v="1"/>
    <s v="01-03-2014"/>
    <x v="6"/>
    <x v="0"/>
    <x v="12"/>
    <x v="8"/>
    <x v="6"/>
    <x v="0"/>
    <x v="0"/>
    <n v="42054000"/>
    <n v="42054000"/>
    <n v="42054000"/>
    <n v="42054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94"/>
    <x v="0"/>
    <x v="194"/>
    <x v="0"/>
    <x v="0"/>
    <s v="Gobierno Regional"/>
    <x v="0"/>
    <x v="0"/>
    <s v="Futaleufu"/>
    <x v="0"/>
    <x v="1"/>
    <s v="01-03-2014"/>
    <x v="6"/>
    <x v="0"/>
    <x v="12"/>
    <x v="8"/>
    <x v="6"/>
    <x v="0"/>
    <x v="4"/>
    <n v="29653000"/>
    <n v="29653000"/>
    <n v="29653000"/>
    <n v="0"/>
    <n v="0"/>
    <n v="2965300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94"/>
    <x v="0"/>
    <x v="194"/>
    <x v="0"/>
    <x v="0"/>
    <s v="Gobierno Regional"/>
    <x v="0"/>
    <x v="0"/>
    <s v="Futaleufu"/>
    <x v="0"/>
    <x v="1"/>
    <s v="01-03-2014"/>
    <x v="6"/>
    <x v="0"/>
    <x v="12"/>
    <x v="8"/>
    <x v="6"/>
    <x v="0"/>
    <x v="1"/>
    <n v="3753952000"/>
    <n v="3753952000"/>
    <n v="3647865378"/>
    <n v="219171924"/>
    <n v="3428693454"/>
    <n v="0"/>
    <x v="0"/>
    <n v="0"/>
    <n v="-717733008"/>
    <n v="3428693454"/>
    <n v="717733008"/>
    <n v="0"/>
    <x v="0"/>
    <n v="0"/>
    <x v="0"/>
    <x v="7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94"/>
    <x v="0"/>
    <x v="194"/>
    <x v="0"/>
    <x v="0"/>
    <s v="Gobierno Regional"/>
    <x v="0"/>
    <x v="0"/>
    <s v="Futaleufu"/>
    <x v="0"/>
    <x v="1"/>
    <s v="01-03-2014"/>
    <x v="6"/>
    <x v="0"/>
    <x v="12"/>
    <x v="8"/>
    <x v="6"/>
    <x v="0"/>
    <x v="2"/>
    <n v="75079000"/>
    <n v="75079000"/>
    <n v="75079000"/>
    <n v="0"/>
    <n v="0"/>
    <n v="7507900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95"/>
    <x v="0"/>
    <x v="195"/>
    <x v="0"/>
    <x v="0"/>
    <s v="Gobierno Regional"/>
    <x v="0"/>
    <x v="0"/>
    <s v="Puerto Montt"/>
    <x v="0"/>
    <x v="12"/>
    <s v="01-02-2015"/>
    <x v="6"/>
    <x v="0"/>
    <x v="13"/>
    <x v="3"/>
    <x v="1"/>
    <x v="0"/>
    <x v="0"/>
    <n v="3081000"/>
    <n v="323435000"/>
    <n v="2989000"/>
    <n v="2989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1"/>
    <x v="1"/>
    <x v="0"/>
    <x v="0"/>
    <x v="0"/>
    <x v="0"/>
  </r>
  <r>
    <x v="195"/>
    <x v="0"/>
    <x v="195"/>
    <x v="0"/>
    <x v="0"/>
    <s v="Gobierno Regional"/>
    <x v="0"/>
    <x v="0"/>
    <s v="Puerto Montt"/>
    <x v="0"/>
    <x v="12"/>
    <s v="01-02-2015"/>
    <x v="6"/>
    <x v="0"/>
    <x v="13"/>
    <x v="3"/>
    <x v="1"/>
    <x v="0"/>
    <x v="1"/>
    <n v="297282000"/>
    <n v="297278447"/>
    <n v="338462845"/>
    <n v="334198959"/>
    <n v="4263886"/>
    <n v="0"/>
    <x v="0"/>
    <n v="0"/>
    <n v="-4249413"/>
    <n v="4263886"/>
    <n v="4249413"/>
    <n v="0"/>
    <x v="0"/>
    <n v="0"/>
    <x v="0"/>
    <x v="7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1"/>
    <x v="1"/>
    <x v="0"/>
    <x v="0"/>
    <x v="0"/>
    <x v="0"/>
  </r>
  <r>
    <x v="195"/>
    <x v="0"/>
    <x v="195"/>
    <x v="0"/>
    <x v="0"/>
    <s v="Gobierno Regional"/>
    <x v="0"/>
    <x v="0"/>
    <s v="Puerto Montt"/>
    <x v="0"/>
    <x v="12"/>
    <s v="01-02-2015"/>
    <x v="6"/>
    <x v="0"/>
    <x v="13"/>
    <x v="3"/>
    <x v="1"/>
    <x v="0"/>
    <x v="2"/>
    <n v="15191000"/>
    <n v="15191000"/>
    <n v="8325902"/>
    <n v="5646301"/>
    <n v="2679601"/>
    <n v="0"/>
    <x v="0"/>
    <n v="0"/>
    <n v="-1347746"/>
    <n v="2679601"/>
    <n v="1347746"/>
    <n v="0"/>
    <x v="0"/>
    <n v="0"/>
    <x v="0"/>
    <x v="7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1"/>
    <x v="1"/>
    <x v="0"/>
    <x v="0"/>
    <x v="0"/>
    <x v="0"/>
  </r>
  <r>
    <x v="195"/>
    <x v="0"/>
    <x v="195"/>
    <x v="0"/>
    <x v="0"/>
    <s v="Gobierno Regional"/>
    <x v="0"/>
    <x v="0"/>
    <s v="Puerto Montt"/>
    <x v="0"/>
    <x v="12"/>
    <s v="01-02-2015"/>
    <x v="6"/>
    <x v="0"/>
    <x v="13"/>
    <x v="3"/>
    <x v="1"/>
    <x v="0"/>
    <x v="3"/>
    <n v="7797000"/>
    <n v="7797000"/>
    <n v="4804092"/>
    <n v="789982"/>
    <n v="4014110"/>
    <n v="0"/>
    <x v="0"/>
    <n v="0"/>
    <n v="0"/>
    <n v="401411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1"/>
    <x v="1"/>
    <x v="0"/>
    <x v="0"/>
    <x v="0"/>
    <x v="0"/>
  </r>
  <r>
    <x v="196"/>
    <x v="0"/>
    <x v="196"/>
    <x v="0"/>
    <x v="0"/>
    <s v="Dirección de Obras Hidráulicas"/>
    <x v="0"/>
    <x v="0"/>
    <s v="Chaiten"/>
    <x v="0"/>
    <x v="2"/>
    <s v="06-09-2016"/>
    <x v="3"/>
    <x v="0"/>
    <x v="1"/>
    <x v="8"/>
    <x v="6"/>
    <x v="0"/>
    <x v="0"/>
    <n v="10780000"/>
    <n v="10780000"/>
    <n v="16970113"/>
    <n v="16970113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96"/>
    <x v="0"/>
    <x v="196"/>
    <x v="0"/>
    <x v="0"/>
    <s v="Dirección de Obras Hidráulicas"/>
    <x v="0"/>
    <x v="0"/>
    <s v="Chaiten"/>
    <x v="0"/>
    <x v="2"/>
    <s v="06-09-2016"/>
    <x v="3"/>
    <x v="0"/>
    <x v="1"/>
    <x v="8"/>
    <x v="6"/>
    <x v="0"/>
    <x v="4"/>
    <n v="129303000"/>
    <n v="129303000"/>
    <n v="180580996"/>
    <n v="171059887"/>
    <n v="9521109"/>
    <n v="0"/>
    <x v="0"/>
    <n v="0"/>
    <n v="0"/>
    <n v="9521109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96"/>
    <x v="0"/>
    <x v="196"/>
    <x v="0"/>
    <x v="0"/>
    <s v="Dirección de Obras Hidráulicas"/>
    <x v="0"/>
    <x v="0"/>
    <s v="Chaiten"/>
    <x v="0"/>
    <x v="2"/>
    <s v="06-09-2016"/>
    <x v="3"/>
    <x v="0"/>
    <x v="1"/>
    <x v="8"/>
    <x v="6"/>
    <x v="0"/>
    <x v="1"/>
    <n v="1978243000"/>
    <n v="1978243000"/>
    <n v="1783946898"/>
    <n v="1783909680"/>
    <n v="37218"/>
    <n v="0"/>
    <x v="0"/>
    <n v="0"/>
    <n v="0"/>
    <n v="37218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</r>
  <r>
    <x v="197"/>
    <x v="0"/>
    <x v="197"/>
    <x v="0"/>
    <x v="0"/>
    <s v="I. Municipalidad de Quemchi"/>
    <x v="0"/>
    <x v="0"/>
    <s v="Quemchi"/>
    <x v="0"/>
    <x v="1"/>
    <s v="01-01-2017"/>
    <x v="3"/>
    <x v="0"/>
    <x v="2"/>
    <x v="4"/>
    <x v="7"/>
    <x v="0"/>
    <x v="4"/>
    <n v="22351000"/>
    <n v="22531000"/>
    <n v="22531000"/>
    <n v="0"/>
    <n v="0"/>
    <n v="2253100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x v="1"/>
    <x v="1"/>
    <x v="1"/>
    <x v="1"/>
    <x v="1"/>
  </r>
  <r>
    <x v="197"/>
    <x v="0"/>
    <x v="197"/>
    <x v="0"/>
    <x v="0"/>
    <s v="I. Municipalidad de Quemchi"/>
    <x v="0"/>
    <x v="0"/>
    <s v="Quemchi"/>
    <x v="0"/>
    <x v="1"/>
    <s v="01-01-2017"/>
    <x v="3"/>
    <x v="0"/>
    <x v="2"/>
    <x v="4"/>
    <x v="2"/>
    <x v="0"/>
    <x v="0"/>
    <n v="1184000"/>
    <n v="1184000"/>
    <n v="1184000"/>
    <n v="0"/>
    <n v="0"/>
    <n v="118400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x v="1"/>
    <x v="1"/>
    <x v="1"/>
    <x v="1"/>
    <x v="1"/>
  </r>
  <r>
    <x v="197"/>
    <x v="0"/>
    <x v="197"/>
    <x v="0"/>
    <x v="0"/>
    <s v="I. Municipalidad de Quemchi"/>
    <x v="0"/>
    <x v="0"/>
    <s v="Quemchi"/>
    <x v="0"/>
    <x v="1"/>
    <s v="01-01-2017"/>
    <x v="3"/>
    <x v="0"/>
    <x v="2"/>
    <x v="4"/>
    <x v="2"/>
    <x v="0"/>
    <x v="1"/>
    <n v="2269139000"/>
    <n v="2269139000"/>
    <n v="2269990000"/>
    <n v="0"/>
    <n v="2269990000"/>
    <n v="0"/>
    <x v="0"/>
    <n v="0"/>
    <n v="0"/>
    <n v="226999000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x v="1"/>
    <x v="1"/>
    <x v="1"/>
    <x v="1"/>
    <x v="1"/>
  </r>
  <r>
    <x v="197"/>
    <x v="0"/>
    <x v="197"/>
    <x v="0"/>
    <x v="0"/>
    <s v="I. Municipalidad de Quemchi"/>
    <x v="0"/>
    <x v="0"/>
    <s v="Quemchi"/>
    <x v="0"/>
    <x v="1"/>
    <s v="01-01-2017"/>
    <x v="3"/>
    <x v="0"/>
    <x v="2"/>
    <x v="4"/>
    <x v="2"/>
    <x v="0"/>
    <x v="2"/>
    <n v="21584000"/>
    <n v="21584000"/>
    <n v="21584000"/>
    <n v="0"/>
    <n v="0"/>
    <n v="2158400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x v="1"/>
    <x v="1"/>
    <x v="1"/>
    <x v="1"/>
    <x v="1"/>
  </r>
  <r>
    <x v="197"/>
    <x v="0"/>
    <x v="197"/>
    <x v="0"/>
    <x v="0"/>
    <s v="I. Municipalidad de Quemchi"/>
    <x v="0"/>
    <x v="0"/>
    <s v="Quemchi"/>
    <x v="0"/>
    <x v="1"/>
    <s v="01-01-2017"/>
    <x v="3"/>
    <x v="0"/>
    <x v="2"/>
    <x v="4"/>
    <x v="2"/>
    <x v="0"/>
    <x v="3"/>
    <n v="35836000"/>
    <n v="35836000"/>
    <n v="35836000"/>
    <n v="0"/>
    <n v="0"/>
    <n v="3583600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x v="1"/>
    <x v="1"/>
    <x v="1"/>
    <x v="1"/>
    <x v="1"/>
  </r>
  <r>
    <x v="198"/>
    <x v="0"/>
    <x v="198"/>
    <x v="0"/>
    <x v="0"/>
    <s v="Dirección Vialidad"/>
    <x v="0"/>
    <x v="0"/>
    <s v="Cochamo"/>
    <x v="0"/>
    <x v="4"/>
    <s v="01-03-2016"/>
    <x v="3"/>
    <x v="0"/>
    <x v="1"/>
    <x v="8"/>
    <x v="6"/>
    <x v="0"/>
    <x v="0"/>
    <n v="1046000"/>
    <n v="1046000"/>
    <n v="1046000"/>
    <n v="0"/>
    <n v="1046000"/>
    <n v="0"/>
    <x v="0"/>
    <n v="0"/>
    <n v="0"/>
    <n v="104600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0"/>
    <x v="0"/>
  </r>
  <r>
    <x v="198"/>
    <x v="0"/>
    <x v="198"/>
    <x v="0"/>
    <x v="0"/>
    <s v="Dirección Vialidad"/>
    <x v="0"/>
    <x v="0"/>
    <s v="Cochamo"/>
    <x v="0"/>
    <x v="4"/>
    <s v="01-03-2016"/>
    <x v="3"/>
    <x v="0"/>
    <x v="1"/>
    <x v="8"/>
    <x v="6"/>
    <x v="0"/>
    <x v="4"/>
    <n v="527186000"/>
    <n v="527186000"/>
    <n v="11457213"/>
    <n v="11457213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0"/>
    <x v="0"/>
  </r>
  <r>
    <x v="198"/>
    <x v="0"/>
    <x v="198"/>
    <x v="0"/>
    <x v="0"/>
    <s v="Dirección Vialidad"/>
    <x v="0"/>
    <x v="0"/>
    <s v="Cochamo"/>
    <x v="0"/>
    <x v="4"/>
    <s v="01-03-2016"/>
    <x v="3"/>
    <x v="0"/>
    <x v="1"/>
    <x v="8"/>
    <x v="6"/>
    <x v="0"/>
    <x v="12"/>
    <n v="188281000"/>
    <n v="188281000"/>
    <n v="123545777"/>
    <n v="123545777"/>
    <n v="0"/>
    <n v="0"/>
    <x v="0"/>
    <n v="0"/>
    <n v="-6698601"/>
    <n v="0"/>
    <n v="6698601"/>
    <n v="0"/>
    <x v="0"/>
    <n v="0"/>
    <x v="0"/>
    <x v="7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0"/>
    <x v="0"/>
  </r>
  <r>
    <x v="198"/>
    <x v="0"/>
    <x v="198"/>
    <x v="0"/>
    <x v="0"/>
    <s v="Dirección Vialidad"/>
    <x v="0"/>
    <x v="0"/>
    <s v="Cochamo"/>
    <x v="0"/>
    <x v="4"/>
    <s v="01-03-2016"/>
    <x v="3"/>
    <x v="0"/>
    <x v="1"/>
    <x v="8"/>
    <x v="6"/>
    <x v="0"/>
    <x v="1"/>
    <n v="4931912000"/>
    <n v="4931912000"/>
    <n v="4931912000"/>
    <n v="0"/>
    <n v="0"/>
    <n v="493191200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0"/>
    <x v="0"/>
  </r>
  <r>
    <x v="199"/>
    <x v="0"/>
    <x v="199"/>
    <x v="0"/>
    <x v="0"/>
    <s v="I. Municipalidad de Quellon"/>
    <x v="0"/>
    <x v="0"/>
    <s v="Quellon"/>
    <x v="0"/>
    <x v="4"/>
    <s v="01-01-2017"/>
    <x v="3"/>
    <x v="0"/>
    <x v="2"/>
    <x v="6"/>
    <x v="1"/>
    <x v="0"/>
    <x v="1"/>
    <n v="460050000"/>
    <n v="460050000"/>
    <n v="460050000"/>
    <n v="0"/>
    <n v="322035000"/>
    <n v="138015000"/>
    <x v="0"/>
    <n v="0"/>
    <n v="-82343181"/>
    <n v="322035000"/>
    <n v="82343181"/>
    <n v="460050000"/>
    <x v="0"/>
    <n v="0"/>
    <x v="0"/>
    <x v="7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1"/>
    <x v="1"/>
    <x v="1"/>
    <x v="1"/>
    <x v="1"/>
    <x v="1"/>
  </r>
  <r>
    <x v="200"/>
    <x v="0"/>
    <x v="200"/>
    <x v="0"/>
    <x v="0"/>
    <s v="I. Municipalidad de Puerto Montt"/>
    <x v="0"/>
    <x v="0"/>
    <s v="Puerto Montt"/>
    <x v="0"/>
    <x v="1"/>
    <s v="01-01-2017"/>
    <x v="3"/>
    <x v="2"/>
    <x v="2"/>
    <x v="6"/>
    <x v="0"/>
    <x v="0"/>
    <x v="1"/>
    <n v="458619000"/>
    <n v="458619000"/>
    <n v="458619000"/>
    <n v="0"/>
    <n v="398690600"/>
    <n v="59928400"/>
    <x v="0"/>
    <n v="0"/>
    <n v="-148195484"/>
    <n v="398690600"/>
    <n v="148195484"/>
    <n v="458619000"/>
    <x v="0"/>
    <n v="0"/>
    <x v="0"/>
    <x v="8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1"/>
    <x v="1"/>
    <x v="1"/>
    <x v="1"/>
    <x v="1"/>
    <x v="1"/>
  </r>
  <r>
    <x v="201"/>
    <x v="0"/>
    <x v="201"/>
    <x v="0"/>
    <x v="0"/>
    <s v="Servicio de Salud Reloncavi"/>
    <x v="1"/>
    <x v="1"/>
    <s v=""/>
    <x v="0"/>
    <x v="0"/>
    <s v="01-11-2017"/>
    <x v="2"/>
    <x v="1"/>
    <x v="2"/>
    <x v="1"/>
    <x v="0"/>
    <x v="3"/>
    <x v="33"/>
    <n v="0"/>
    <n v="0"/>
    <n v="4544598"/>
    <n v="2621940"/>
    <n v="1922658"/>
    <n v="0"/>
    <x v="0"/>
    <n v="0"/>
    <n v="0"/>
    <n v="1922658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201"/>
    <x v="0"/>
    <x v="201"/>
    <x v="0"/>
    <x v="0"/>
    <s v="Servicio de Salud Reloncavi"/>
    <x v="1"/>
    <x v="1"/>
    <s v=""/>
    <x v="0"/>
    <x v="0"/>
    <s v="01-11-2017"/>
    <x v="2"/>
    <x v="1"/>
    <x v="2"/>
    <x v="1"/>
    <x v="0"/>
    <x v="3"/>
    <x v="34"/>
    <n v="0"/>
    <n v="0"/>
    <n v="25625077"/>
    <n v="25625077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202"/>
    <x v="0"/>
    <x v="202"/>
    <x v="0"/>
    <x v="0"/>
    <s v="I. Municipalidad de Hualaihue"/>
    <x v="0"/>
    <x v="0"/>
    <s v="Hualaihue"/>
    <x v="0"/>
    <x v="1"/>
    <s v="01-01-2017"/>
    <x v="2"/>
    <x v="0"/>
    <x v="2"/>
    <x v="8"/>
    <x v="8"/>
    <x v="0"/>
    <x v="6"/>
    <n v="0"/>
    <n v="0"/>
    <n v="228448000"/>
    <n v="0"/>
    <n v="228448000"/>
    <n v="0"/>
    <x v="0"/>
    <m/>
    <m/>
    <m/>
    <m/>
    <m/>
    <x v="1"/>
    <m/>
    <x v="1"/>
    <x v="1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0"/>
    <x v="0"/>
    <x v="0"/>
    <x v="0"/>
    <x v="1"/>
    <x v="2"/>
    <x v="1"/>
    <x v="1"/>
    <x v="1"/>
    <x v="1"/>
    <x v="1"/>
    <x v="1"/>
  </r>
  <r>
    <x v="203"/>
    <x v="0"/>
    <x v="203"/>
    <x v="2"/>
    <x v="0"/>
    <s v="Gobernación de Llanquihue"/>
    <x v="0"/>
    <x v="0"/>
    <s v="Puerto Varas"/>
    <x v="0"/>
    <x v="5"/>
    <s v="01-02-2014"/>
    <x v="2"/>
    <x v="0"/>
    <x v="2"/>
    <x v="0"/>
    <x v="1"/>
    <x v="0"/>
    <x v="4"/>
    <n v="22061000"/>
    <n v="22061000"/>
    <n v="21450000"/>
    <n v="3300000"/>
    <n v="18150000"/>
    <n v="0"/>
    <x v="0"/>
    <n v="1650000"/>
    <n v="0"/>
    <n v="16500000"/>
    <n v="1650000"/>
    <n v="16500000"/>
    <x v="0"/>
    <n v="16500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</r>
  <r>
    <x v="203"/>
    <x v="0"/>
    <x v="203"/>
    <x v="2"/>
    <x v="0"/>
    <s v="Gobernación de Llanquihue"/>
    <x v="0"/>
    <x v="0"/>
    <s v="Puerto Varas"/>
    <x v="0"/>
    <x v="5"/>
    <s v="01-02-2014"/>
    <x v="2"/>
    <x v="0"/>
    <x v="2"/>
    <x v="0"/>
    <x v="1"/>
    <x v="0"/>
    <x v="1"/>
    <n v="2631850000"/>
    <n v="2631850000"/>
    <n v="2630840533"/>
    <n v="63544620"/>
    <n v="2567295913"/>
    <n v="0"/>
    <x v="0"/>
    <n v="0"/>
    <n v="0"/>
    <n v="2567295913"/>
    <n v="0"/>
    <n v="2567295913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</r>
  <r>
    <x v="204"/>
    <x v="1"/>
    <x v="204"/>
    <x v="0"/>
    <x v="0"/>
    <s v="Gobierno Regional"/>
    <x v="0"/>
    <x v="0"/>
    <s v="Calbuco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05"/>
    <x v="1"/>
    <x v="205"/>
    <x v="0"/>
    <x v="0"/>
    <s v="Gobierno Regional"/>
    <x v="0"/>
    <x v="0"/>
    <s v="Rio Negro"/>
    <x v="0"/>
    <x v="5"/>
    <s v="30-01-2017"/>
    <x v="2"/>
    <x v="2"/>
    <x v="2"/>
    <x v="9"/>
    <x v="0"/>
    <x v="2"/>
    <x v="35"/>
    <n v="0"/>
    <n v="0"/>
    <n v="2605000"/>
    <n v="0"/>
    <n v="2605000"/>
    <n v="0"/>
    <x v="0"/>
    <n v="2605000"/>
    <n v="2605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06"/>
    <x v="1"/>
    <x v="206"/>
    <x v="0"/>
    <x v="0"/>
    <s v="Gobierno Regional"/>
    <x v="0"/>
    <x v="0"/>
    <s v="Quellon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07"/>
    <x v="1"/>
    <x v="207"/>
    <x v="0"/>
    <x v="0"/>
    <s v="Gobierno Regional"/>
    <x v="0"/>
    <x v="0"/>
    <s v="Purranque"/>
    <x v="0"/>
    <x v="1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08"/>
    <x v="1"/>
    <x v="208"/>
    <x v="0"/>
    <x v="0"/>
    <s v="Gobierno Regional"/>
    <x v="0"/>
    <x v="0"/>
    <s v="Fresia"/>
    <x v="0"/>
    <x v="5"/>
    <s v="30-01-2017"/>
    <x v="2"/>
    <x v="2"/>
    <x v="2"/>
    <x v="9"/>
    <x v="0"/>
    <x v="2"/>
    <x v="35"/>
    <n v="0"/>
    <n v="0"/>
    <n v="1000000"/>
    <n v="0"/>
    <n v="1000000"/>
    <n v="0"/>
    <x v="0"/>
    <n v="1000000"/>
    <n v="1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09"/>
    <x v="1"/>
    <x v="209"/>
    <x v="0"/>
    <x v="0"/>
    <s v="Gobierno Regional"/>
    <x v="0"/>
    <x v="0"/>
    <s v="Osorno"/>
    <x v="0"/>
    <x v="1"/>
    <s v="30-01-2017"/>
    <x v="2"/>
    <x v="2"/>
    <x v="2"/>
    <x v="9"/>
    <x v="0"/>
    <x v="2"/>
    <x v="35"/>
    <n v="0"/>
    <n v="0"/>
    <n v="2200000"/>
    <n v="0"/>
    <n v="2200000"/>
    <n v="0"/>
    <x v="0"/>
    <n v="2200000"/>
    <n v="22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10"/>
    <x v="1"/>
    <x v="210"/>
    <x v="0"/>
    <x v="0"/>
    <s v="Gobierno Regional"/>
    <x v="0"/>
    <x v="0"/>
    <s v="San Juan de la Costa"/>
    <x v="0"/>
    <x v="1"/>
    <s v="30-01-2017"/>
    <x v="2"/>
    <x v="2"/>
    <x v="2"/>
    <x v="9"/>
    <x v="0"/>
    <x v="2"/>
    <x v="35"/>
    <n v="0"/>
    <n v="0"/>
    <n v="4000000"/>
    <n v="0"/>
    <n v="4000000"/>
    <n v="0"/>
    <x v="0"/>
    <n v="4000000"/>
    <n v="4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11"/>
    <x v="1"/>
    <x v="211"/>
    <x v="0"/>
    <x v="0"/>
    <s v="Gobierno Regional"/>
    <x v="0"/>
    <x v="0"/>
    <s v="Hualaihue"/>
    <x v="0"/>
    <x v="1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12"/>
    <x v="1"/>
    <x v="212"/>
    <x v="0"/>
    <x v="0"/>
    <s v="Gobierno Regional"/>
    <x v="0"/>
    <x v="0"/>
    <s v="Queilen"/>
    <x v="0"/>
    <x v="5"/>
    <s v="30-01-2017"/>
    <x v="2"/>
    <x v="2"/>
    <x v="2"/>
    <x v="9"/>
    <x v="0"/>
    <x v="2"/>
    <x v="35"/>
    <n v="0"/>
    <n v="0"/>
    <n v="1700000"/>
    <n v="0"/>
    <n v="1700000"/>
    <n v="0"/>
    <x v="0"/>
    <n v="1700000"/>
    <n v="17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13"/>
    <x v="1"/>
    <x v="213"/>
    <x v="0"/>
    <x v="0"/>
    <s v="Gobierno Regional"/>
    <x v="0"/>
    <x v="0"/>
    <s v="Calbuco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14"/>
    <x v="1"/>
    <x v="214"/>
    <x v="0"/>
    <x v="0"/>
    <s v="Gobierno Regional"/>
    <x v="0"/>
    <x v="0"/>
    <s v="Calbuco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15"/>
    <x v="1"/>
    <x v="215"/>
    <x v="0"/>
    <x v="0"/>
    <s v="Gobierno Regional"/>
    <x v="0"/>
    <x v="0"/>
    <s v="Fresia"/>
    <x v="0"/>
    <x v="5"/>
    <s v="30-01-2017"/>
    <x v="2"/>
    <x v="2"/>
    <x v="2"/>
    <x v="9"/>
    <x v="0"/>
    <x v="2"/>
    <x v="35"/>
    <n v="0"/>
    <n v="0"/>
    <n v="1700000"/>
    <n v="0"/>
    <n v="1700000"/>
    <n v="0"/>
    <x v="0"/>
    <n v="1700000"/>
    <n v="17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16"/>
    <x v="1"/>
    <x v="216"/>
    <x v="0"/>
    <x v="0"/>
    <s v="Gobierno Regional"/>
    <x v="0"/>
    <x v="0"/>
    <s v="San Juan de la Costa"/>
    <x v="0"/>
    <x v="1"/>
    <s v="30-01-2017"/>
    <x v="2"/>
    <x v="2"/>
    <x v="2"/>
    <x v="9"/>
    <x v="0"/>
    <x v="2"/>
    <x v="35"/>
    <n v="0"/>
    <n v="0"/>
    <n v="3613083"/>
    <n v="0"/>
    <n v="3613083"/>
    <n v="0"/>
    <x v="0"/>
    <n v="3613083"/>
    <n v="3613083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17"/>
    <x v="1"/>
    <x v="217"/>
    <x v="0"/>
    <x v="0"/>
    <s v="Gobierno Regional"/>
    <x v="0"/>
    <x v="0"/>
    <s v="Puerto Montt"/>
    <x v="0"/>
    <x v="1"/>
    <s v="30-01-2017"/>
    <x v="2"/>
    <x v="2"/>
    <x v="2"/>
    <x v="9"/>
    <x v="0"/>
    <x v="2"/>
    <x v="35"/>
    <n v="0"/>
    <n v="0"/>
    <n v="3659919"/>
    <n v="0"/>
    <n v="3659919"/>
    <n v="0"/>
    <x v="0"/>
    <n v="3659919"/>
    <n v="3659919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18"/>
    <x v="1"/>
    <x v="218"/>
    <x v="0"/>
    <x v="0"/>
    <s v="Gobierno Regional"/>
    <x v="0"/>
    <x v="0"/>
    <s v="Chaiten"/>
    <x v="0"/>
    <x v="6"/>
    <s v="30-01-2017"/>
    <x v="2"/>
    <x v="2"/>
    <x v="2"/>
    <x v="14"/>
    <x v="0"/>
    <x v="2"/>
    <x v="35"/>
    <n v="0"/>
    <n v="0"/>
    <n v="1863850"/>
    <n v="0"/>
    <n v="1863850"/>
    <n v="0"/>
    <x v="0"/>
    <n v="1863850"/>
    <n v="0"/>
    <n v="0"/>
    <n v="1863850"/>
    <n v="0"/>
    <x v="0"/>
    <n v="0"/>
    <x v="0"/>
    <x v="8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19"/>
    <x v="1"/>
    <x v="219"/>
    <x v="0"/>
    <x v="0"/>
    <s v="Gobierno Regional"/>
    <x v="0"/>
    <x v="0"/>
    <s v="Puerto Varas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20"/>
    <x v="1"/>
    <x v="220"/>
    <x v="0"/>
    <x v="0"/>
    <s v="Gobierno Regional"/>
    <x v="0"/>
    <x v="0"/>
    <s v="Purranque"/>
    <x v="0"/>
    <x v="1"/>
    <s v="30-01-2017"/>
    <x v="2"/>
    <x v="2"/>
    <x v="2"/>
    <x v="9"/>
    <x v="0"/>
    <x v="2"/>
    <x v="35"/>
    <n v="0"/>
    <n v="0"/>
    <n v="2100000"/>
    <n v="0"/>
    <n v="2100000"/>
    <n v="0"/>
    <x v="0"/>
    <n v="2100000"/>
    <n v="21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21"/>
    <x v="1"/>
    <x v="221"/>
    <x v="0"/>
    <x v="0"/>
    <s v="Gobierno Regional"/>
    <x v="0"/>
    <x v="0"/>
    <s v="Puerto Montt"/>
    <x v="0"/>
    <x v="5"/>
    <s v="30-01-2017"/>
    <x v="2"/>
    <x v="2"/>
    <x v="2"/>
    <x v="9"/>
    <x v="0"/>
    <x v="2"/>
    <x v="35"/>
    <n v="0"/>
    <n v="0"/>
    <n v="1541620"/>
    <n v="0"/>
    <n v="1541620"/>
    <n v="0"/>
    <x v="0"/>
    <n v="1541620"/>
    <n v="154162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22"/>
    <x v="1"/>
    <x v="222"/>
    <x v="0"/>
    <x v="0"/>
    <s v="Gobierno Regional"/>
    <x v="0"/>
    <x v="0"/>
    <s v="Purranque"/>
    <x v="0"/>
    <x v="1"/>
    <s v="30-01-2017"/>
    <x v="2"/>
    <x v="2"/>
    <x v="2"/>
    <x v="9"/>
    <x v="0"/>
    <x v="2"/>
    <x v="35"/>
    <n v="0"/>
    <n v="0"/>
    <n v="4000000"/>
    <n v="0"/>
    <n v="4000000"/>
    <n v="0"/>
    <x v="0"/>
    <n v="4000000"/>
    <n v="4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23"/>
    <x v="1"/>
    <x v="223"/>
    <x v="0"/>
    <x v="0"/>
    <s v="Gobierno Regional"/>
    <x v="0"/>
    <x v="0"/>
    <s v="Hualaihue"/>
    <x v="0"/>
    <x v="1"/>
    <s v="30-01-2017"/>
    <x v="2"/>
    <x v="2"/>
    <x v="2"/>
    <x v="15"/>
    <x v="0"/>
    <x v="2"/>
    <x v="35"/>
    <n v="0"/>
    <n v="0"/>
    <n v="1643000"/>
    <n v="0"/>
    <n v="1643000"/>
    <n v="0"/>
    <x v="0"/>
    <n v="1643000"/>
    <n v="0"/>
    <n v="0"/>
    <n v="1643000"/>
    <n v="0"/>
    <x v="0"/>
    <n v="0"/>
    <x v="0"/>
    <x v="8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24"/>
    <x v="1"/>
    <x v="224"/>
    <x v="0"/>
    <x v="0"/>
    <s v="Gobierno Regional"/>
    <x v="0"/>
    <x v="0"/>
    <s v="Hualaihue"/>
    <x v="0"/>
    <x v="5"/>
    <s v="30-01-2017"/>
    <x v="2"/>
    <x v="2"/>
    <x v="2"/>
    <x v="9"/>
    <x v="0"/>
    <x v="2"/>
    <x v="35"/>
    <n v="0"/>
    <n v="0"/>
    <n v="1173970"/>
    <n v="0"/>
    <n v="1173970"/>
    <n v="0"/>
    <x v="0"/>
    <n v="1173970"/>
    <n v="117397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25"/>
    <x v="1"/>
    <x v="225"/>
    <x v="0"/>
    <x v="0"/>
    <s v="Gobierno Regional"/>
    <x v="0"/>
    <x v="0"/>
    <s v="Hualaihue"/>
    <x v="0"/>
    <x v="5"/>
    <s v="30-01-2017"/>
    <x v="2"/>
    <x v="2"/>
    <x v="2"/>
    <x v="9"/>
    <x v="0"/>
    <x v="2"/>
    <x v="35"/>
    <n v="0"/>
    <n v="0"/>
    <n v="1194141"/>
    <n v="0"/>
    <n v="1194141"/>
    <n v="0"/>
    <x v="0"/>
    <n v="1194141"/>
    <n v="1194141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26"/>
    <x v="1"/>
    <x v="226"/>
    <x v="0"/>
    <x v="0"/>
    <s v="Gobierno Regional"/>
    <x v="0"/>
    <x v="0"/>
    <s v="Calbuco"/>
    <x v="0"/>
    <x v="5"/>
    <s v="30-01-2017"/>
    <x v="2"/>
    <x v="2"/>
    <x v="2"/>
    <x v="9"/>
    <x v="0"/>
    <x v="2"/>
    <x v="35"/>
    <n v="0"/>
    <n v="0"/>
    <n v="1490000"/>
    <n v="0"/>
    <n v="1490000"/>
    <n v="0"/>
    <x v="0"/>
    <n v="1490000"/>
    <n v="149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27"/>
    <x v="1"/>
    <x v="227"/>
    <x v="0"/>
    <x v="0"/>
    <s v="Gobierno Regional"/>
    <x v="0"/>
    <x v="0"/>
    <s v="Chonchi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28"/>
    <x v="1"/>
    <x v="228"/>
    <x v="0"/>
    <x v="0"/>
    <s v="Gobierno Regional"/>
    <x v="0"/>
    <x v="0"/>
    <s v="Ancud"/>
    <x v="0"/>
    <x v="5"/>
    <s v="30-01-2017"/>
    <x v="2"/>
    <x v="2"/>
    <x v="2"/>
    <x v="9"/>
    <x v="0"/>
    <x v="2"/>
    <x v="35"/>
    <n v="0"/>
    <n v="0"/>
    <n v="1700000"/>
    <n v="0"/>
    <n v="1700000"/>
    <n v="0"/>
    <x v="0"/>
    <n v="1700000"/>
    <n v="17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29"/>
    <x v="1"/>
    <x v="229"/>
    <x v="0"/>
    <x v="0"/>
    <s v="Gobierno Regional"/>
    <x v="0"/>
    <x v="0"/>
    <s v="Chonchi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30"/>
    <x v="1"/>
    <x v="230"/>
    <x v="0"/>
    <x v="0"/>
    <s v="Gobierno Regional"/>
    <x v="0"/>
    <x v="0"/>
    <s v="Puqueldon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31"/>
    <x v="1"/>
    <x v="231"/>
    <x v="0"/>
    <x v="0"/>
    <s v="Gobierno Regional"/>
    <x v="0"/>
    <x v="0"/>
    <s v="Ancud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32"/>
    <x v="1"/>
    <x v="232"/>
    <x v="0"/>
    <x v="0"/>
    <s v="Gobierno Regional"/>
    <x v="0"/>
    <x v="0"/>
    <s v="Chonchi"/>
    <x v="0"/>
    <x v="5"/>
    <s v="30-01-2017"/>
    <x v="2"/>
    <x v="2"/>
    <x v="2"/>
    <x v="9"/>
    <x v="0"/>
    <x v="2"/>
    <x v="35"/>
    <n v="0"/>
    <n v="0"/>
    <n v="1440000"/>
    <n v="0"/>
    <n v="1440000"/>
    <n v="0"/>
    <x v="0"/>
    <n v="1440000"/>
    <n v="144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33"/>
    <x v="1"/>
    <x v="233"/>
    <x v="0"/>
    <x v="0"/>
    <s v="Gobierno Regional"/>
    <x v="0"/>
    <x v="0"/>
    <s v="Calbuco"/>
    <x v="0"/>
    <x v="5"/>
    <s v="30-01-2017"/>
    <x v="2"/>
    <x v="2"/>
    <x v="2"/>
    <x v="9"/>
    <x v="0"/>
    <x v="2"/>
    <x v="35"/>
    <n v="0"/>
    <n v="0"/>
    <n v="1000000"/>
    <n v="0"/>
    <n v="1000000"/>
    <n v="0"/>
    <x v="0"/>
    <n v="1000000"/>
    <n v="1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34"/>
    <x v="1"/>
    <x v="234"/>
    <x v="0"/>
    <x v="0"/>
    <s v="Gobierno Regional"/>
    <x v="0"/>
    <x v="0"/>
    <s v="Hualaihue"/>
    <x v="0"/>
    <x v="1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35"/>
    <x v="1"/>
    <x v="235"/>
    <x v="0"/>
    <x v="0"/>
    <s v="Gobierno Regional"/>
    <x v="0"/>
    <x v="0"/>
    <s v="Cochamo"/>
    <x v="0"/>
    <x v="5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36"/>
    <x v="1"/>
    <x v="236"/>
    <x v="0"/>
    <x v="0"/>
    <s v="Gobierno Regional"/>
    <x v="0"/>
    <x v="0"/>
    <s v="Calbuco"/>
    <x v="0"/>
    <x v="1"/>
    <s v="30-01-2017"/>
    <x v="2"/>
    <x v="2"/>
    <x v="2"/>
    <x v="9"/>
    <x v="0"/>
    <x v="2"/>
    <x v="35"/>
    <n v="0"/>
    <n v="0"/>
    <n v="2000000"/>
    <n v="0"/>
    <n v="2000000"/>
    <n v="0"/>
    <x v="0"/>
    <n v="2000000"/>
    <n v="2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37"/>
    <x v="1"/>
    <x v="237"/>
    <x v="0"/>
    <x v="0"/>
    <s v="Gobierno Regional"/>
    <x v="0"/>
    <x v="0"/>
    <s v="Calbuco"/>
    <x v="0"/>
    <x v="5"/>
    <s v="30-01-2017"/>
    <x v="2"/>
    <x v="2"/>
    <x v="2"/>
    <x v="9"/>
    <x v="0"/>
    <x v="2"/>
    <x v="35"/>
    <n v="0"/>
    <n v="0"/>
    <n v="1230120"/>
    <n v="0"/>
    <n v="1230120"/>
    <n v="0"/>
    <x v="0"/>
    <n v="1230120"/>
    <n v="123012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38"/>
    <x v="1"/>
    <x v="238"/>
    <x v="0"/>
    <x v="0"/>
    <s v="Gobierno Regional"/>
    <x v="0"/>
    <x v="0"/>
    <s v="Dalcahue"/>
    <x v="0"/>
    <x v="5"/>
    <s v="30-01-2017"/>
    <x v="2"/>
    <x v="2"/>
    <x v="2"/>
    <x v="9"/>
    <x v="0"/>
    <x v="2"/>
    <x v="35"/>
    <n v="0"/>
    <n v="0"/>
    <n v="1494720"/>
    <n v="0"/>
    <n v="1494720"/>
    <n v="0"/>
    <x v="0"/>
    <n v="1494720"/>
    <n v="149472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39"/>
    <x v="1"/>
    <x v="239"/>
    <x v="0"/>
    <x v="0"/>
    <s v="Gobierno Regional"/>
    <x v="0"/>
    <x v="0"/>
    <s v="Puerto Montt"/>
    <x v="0"/>
    <x v="5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40"/>
    <x v="1"/>
    <x v="240"/>
    <x v="0"/>
    <x v="0"/>
    <s v="Gobierno Regional"/>
    <x v="0"/>
    <x v="0"/>
    <s v="Puerto Montt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41"/>
    <x v="1"/>
    <x v="241"/>
    <x v="0"/>
    <x v="0"/>
    <s v="Gobierno Regional"/>
    <x v="0"/>
    <x v="0"/>
    <s v="Calbuco"/>
    <x v="0"/>
    <x v="5"/>
    <s v="30-01-2017"/>
    <x v="2"/>
    <x v="2"/>
    <x v="2"/>
    <x v="9"/>
    <x v="0"/>
    <x v="2"/>
    <x v="35"/>
    <n v="0"/>
    <n v="0"/>
    <n v="914930"/>
    <n v="0"/>
    <n v="914930"/>
    <n v="0"/>
    <x v="0"/>
    <n v="914930"/>
    <n v="91493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42"/>
    <x v="1"/>
    <x v="242"/>
    <x v="0"/>
    <x v="0"/>
    <s v="Gobierno Regional"/>
    <x v="0"/>
    <x v="0"/>
    <s v="Rio Negro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43"/>
    <x v="1"/>
    <x v="243"/>
    <x v="0"/>
    <x v="0"/>
    <s v="Gobierno Regional"/>
    <x v="0"/>
    <x v="0"/>
    <s v="Purranque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44"/>
    <x v="1"/>
    <x v="244"/>
    <x v="0"/>
    <x v="0"/>
    <s v="Gobierno Regional"/>
    <x v="0"/>
    <x v="0"/>
    <s v="Osorno"/>
    <x v="0"/>
    <x v="1"/>
    <s v="30-01-2017"/>
    <x v="2"/>
    <x v="2"/>
    <x v="2"/>
    <x v="9"/>
    <x v="0"/>
    <x v="2"/>
    <x v="35"/>
    <n v="0"/>
    <n v="0"/>
    <n v="3300000"/>
    <n v="0"/>
    <n v="3300000"/>
    <n v="0"/>
    <x v="0"/>
    <n v="3300000"/>
    <n v="33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45"/>
    <x v="1"/>
    <x v="245"/>
    <x v="0"/>
    <x v="0"/>
    <s v="Gobierno Regional"/>
    <x v="0"/>
    <x v="0"/>
    <s v="Maullin"/>
    <x v="0"/>
    <x v="5"/>
    <s v="30-01-2017"/>
    <x v="2"/>
    <x v="2"/>
    <x v="2"/>
    <x v="9"/>
    <x v="0"/>
    <x v="2"/>
    <x v="35"/>
    <n v="0"/>
    <n v="0"/>
    <n v="1000000"/>
    <n v="0"/>
    <n v="1000000"/>
    <n v="0"/>
    <x v="0"/>
    <n v="1000000"/>
    <n v="1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46"/>
    <x v="1"/>
    <x v="246"/>
    <x v="0"/>
    <x v="0"/>
    <s v="Gobierno Regional"/>
    <x v="0"/>
    <x v="0"/>
    <s v="Ancud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47"/>
    <x v="1"/>
    <x v="247"/>
    <x v="0"/>
    <x v="0"/>
    <s v="Gobierno Regional"/>
    <x v="0"/>
    <x v="0"/>
    <s v="Dalcahue"/>
    <x v="0"/>
    <x v="5"/>
    <s v="30-01-2017"/>
    <x v="2"/>
    <x v="2"/>
    <x v="2"/>
    <x v="9"/>
    <x v="0"/>
    <x v="2"/>
    <x v="35"/>
    <n v="0"/>
    <n v="0"/>
    <n v="900000"/>
    <n v="0"/>
    <n v="900000"/>
    <n v="0"/>
    <x v="0"/>
    <n v="900000"/>
    <n v="9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48"/>
    <x v="1"/>
    <x v="248"/>
    <x v="0"/>
    <x v="0"/>
    <s v="Gobierno Regional"/>
    <x v="0"/>
    <x v="0"/>
    <s v="Palena"/>
    <x v="0"/>
    <x v="1"/>
    <s v="30-01-2017"/>
    <x v="2"/>
    <x v="2"/>
    <x v="2"/>
    <x v="9"/>
    <x v="0"/>
    <x v="2"/>
    <x v="35"/>
    <n v="0"/>
    <n v="0"/>
    <n v="3500000"/>
    <n v="0"/>
    <n v="3500000"/>
    <n v="0"/>
    <x v="0"/>
    <n v="3500000"/>
    <n v="3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49"/>
    <x v="1"/>
    <x v="249"/>
    <x v="0"/>
    <x v="0"/>
    <s v="Gobierno Regional"/>
    <x v="0"/>
    <x v="0"/>
    <s v="Ancud"/>
    <x v="0"/>
    <x v="5"/>
    <s v="30-01-2017"/>
    <x v="2"/>
    <x v="2"/>
    <x v="2"/>
    <x v="9"/>
    <x v="0"/>
    <x v="2"/>
    <x v="35"/>
    <n v="0"/>
    <n v="0"/>
    <n v="1700000"/>
    <n v="0"/>
    <n v="1700000"/>
    <n v="0"/>
    <x v="0"/>
    <n v="1700000"/>
    <n v="17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50"/>
    <x v="1"/>
    <x v="250"/>
    <x v="0"/>
    <x v="0"/>
    <s v="Gobierno Regional"/>
    <x v="0"/>
    <x v="0"/>
    <s v="Quellon"/>
    <x v="0"/>
    <x v="1"/>
    <s v="30-01-2017"/>
    <x v="2"/>
    <x v="2"/>
    <x v="2"/>
    <x v="9"/>
    <x v="0"/>
    <x v="2"/>
    <x v="35"/>
    <n v="0"/>
    <n v="0"/>
    <n v="4000000"/>
    <n v="0"/>
    <n v="4000000"/>
    <n v="0"/>
    <x v="0"/>
    <n v="4000000"/>
    <n v="4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51"/>
    <x v="1"/>
    <x v="251"/>
    <x v="0"/>
    <x v="0"/>
    <s v="Gobierno Regional"/>
    <x v="0"/>
    <x v="0"/>
    <s v="Futaleufu"/>
    <x v="0"/>
    <x v="1"/>
    <s v="30-01-2017"/>
    <x v="2"/>
    <x v="2"/>
    <x v="2"/>
    <x v="15"/>
    <x v="0"/>
    <x v="2"/>
    <x v="35"/>
    <n v="0"/>
    <n v="0"/>
    <n v="3600000"/>
    <n v="0"/>
    <n v="3600000"/>
    <n v="0"/>
    <x v="0"/>
    <n v="3600000"/>
    <n v="0"/>
    <n v="0"/>
    <n v="3600000"/>
    <n v="0"/>
    <x v="0"/>
    <n v="0"/>
    <x v="0"/>
    <x v="1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52"/>
    <x v="1"/>
    <x v="252"/>
    <x v="0"/>
    <x v="0"/>
    <s v="Gobierno Regional"/>
    <x v="0"/>
    <x v="0"/>
    <s v="Puerto Montt"/>
    <x v="0"/>
    <x v="1"/>
    <s v="30-01-2017"/>
    <x v="2"/>
    <x v="2"/>
    <x v="2"/>
    <x v="9"/>
    <x v="0"/>
    <x v="2"/>
    <x v="35"/>
    <n v="0"/>
    <n v="0"/>
    <n v="3500000"/>
    <n v="0"/>
    <n v="3500000"/>
    <n v="0"/>
    <x v="0"/>
    <n v="3500000"/>
    <n v="3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53"/>
    <x v="1"/>
    <x v="253"/>
    <x v="0"/>
    <x v="0"/>
    <s v="Gobierno Regional"/>
    <x v="0"/>
    <x v="0"/>
    <s v="Ancud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54"/>
    <x v="1"/>
    <x v="254"/>
    <x v="0"/>
    <x v="0"/>
    <s v="Gobierno Regional"/>
    <x v="0"/>
    <x v="0"/>
    <s v="Calbuco"/>
    <x v="0"/>
    <x v="1"/>
    <s v="30-01-2017"/>
    <x v="2"/>
    <x v="2"/>
    <x v="2"/>
    <x v="9"/>
    <x v="0"/>
    <x v="2"/>
    <x v="35"/>
    <n v="0"/>
    <n v="0"/>
    <n v="2100000"/>
    <n v="0"/>
    <n v="2100000"/>
    <n v="0"/>
    <x v="0"/>
    <n v="2100000"/>
    <n v="21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55"/>
    <x v="1"/>
    <x v="255"/>
    <x v="0"/>
    <x v="0"/>
    <s v="Gobierno Regional"/>
    <x v="0"/>
    <x v="0"/>
    <s v="Los Muermos"/>
    <x v="0"/>
    <x v="5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56"/>
    <x v="1"/>
    <x v="256"/>
    <x v="0"/>
    <x v="0"/>
    <s v="Gobierno Regional"/>
    <x v="0"/>
    <x v="0"/>
    <s v="Castro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57"/>
    <x v="1"/>
    <x v="257"/>
    <x v="0"/>
    <x v="0"/>
    <s v="Gobierno Regional"/>
    <x v="0"/>
    <x v="0"/>
    <s v="Puerto Varas"/>
    <x v="0"/>
    <x v="1"/>
    <s v="30-01-2017"/>
    <x v="2"/>
    <x v="2"/>
    <x v="2"/>
    <x v="9"/>
    <x v="0"/>
    <x v="2"/>
    <x v="35"/>
    <n v="0"/>
    <n v="0"/>
    <n v="4000000"/>
    <n v="0"/>
    <n v="4000000"/>
    <n v="0"/>
    <x v="0"/>
    <n v="4000000"/>
    <n v="4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58"/>
    <x v="1"/>
    <x v="258"/>
    <x v="0"/>
    <x v="0"/>
    <s v="Gobierno Regional"/>
    <x v="0"/>
    <x v="0"/>
    <s v="Calbuco"/>
    <x v="0"/>
    <x v="1"/>
    <s v="30-01-2017"/>
    <x v="2"/>
    <x v="2"/>
    <x v="2"/>
    <x v="9"/>
    <x v="0"/>
    <x v="2"/>
    <x v="35"/>
    <n v="0"/>
    <n v="0"/>
    <n v="2100000"/>
    <n v="0"/>
    <n v="2100000"/>
    <n v="0"/>
    <x v="0"/>
    <n v="2100000"/>
    <n v="21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59"/>
    <x v="1"/>
    <x v="259"/>
    <x v="0"/>
    <x v="0"/>
    <s v="Gobierno Regional"/>
    <x v="0"/>
    <x v="0"/>
    <s v="Puyehue"/>
    <x v="0"/>
    <x v="1"/>
    <s v="30-01-2017"/>
    <x v="2"/>
    <x v="2"/>
    <x v="2"/>
    <x v="9"/>
    <x v="0"/>
    <x v="2"/>
    <x v="35"/>
    <n v="0"/>
    <n v="0"/>
    <n v="4104094"/>
    <n v="0"/>
    <n v="4104094"/>
    <n v="0"/>
    <x v="0"/>
    <n v="4104094"/>
    <n v="4104094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60"/>
    <x v="1"/>
    <x v="260"/>
    <x v="0"/>
    <x v="0"/>
    <s v="Gobierno Regional"/>
    <x v="0"/>
    <x v="0"/>
    <s v="Palena"/>
    <x v="0"/>
    <x v="1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61"/>
    <x v="1"/>
    <x v="261"/>
    <x v="0"/>
    <x v="0"/>
    <s v="Gobierno Regional"/>
    <x v="0"/>
    <x v="0"/>
    <s v="Castro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62"/>
    <x v="1"/>
    <x v="262"/>
    <x v="0"/>
    <x v="0"/>
    <s v="Gobierno Regional"/>
    <x v="0"/>
    <x v="0"/>
    <s v="Llanquihue"/>
    <x v="0"/>
    <x v="5"/>
    <s v="30-01-2017"/>
    <x v="2"/>
    <x v="2"/>
    <x v="2"/>
    <x v="9"/>
    <x v="0"/>
    <x v="2"/>
    <x v="35"/>
    <n v="0"/>
    <n v="0"/>
    <n v="4000000"/>
    <n v="0"/>
    <n v="4000000"/>
    <n v="0"/>
    <x v="0"/>
    <n v="4000000"/>
    <n v="4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63"/>
    <x v="1"/>
    <x v="263"/>
    <x v="0"/>
    <x v="0"/>
    <s v="Gobierno Regional"/>
    <x v="0"/>
    <x v="0"/>
    <s v="Quemchi"/>
    <x v="0"/>
    <x v="5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64"/>
    <x v="1"/>
    <x v="264"/>
    <x v="0"/>
    <x v="0"/>
    <s v="Gobierno Regional"/>
    <x v="0"/>
    <x v="0"/>
    <s v="Maullin"/>
    <x v="0"/>
    <x v="5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65"/>
    <x v="1"/>
    <x v="265"/>
    <x v="0"/>
    <x v="0"/>
    <s v="Gobierno Regional"/>
    <x v="0"/>
    <x v="0"/>
    <s v="Puerto Montt"/>
    <x v="0"/>
    <x v="5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66"/>
    <x v="1"/>
    <x v="266"/>
    <x v="0"/>
    <x v="0"/>
    <s v="Gobierno Regional"/>
    <x v="0"/>
    <x v="0"/>
    <s v="Castro"/>
    <x v="0"/>
    <x v="5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67"/>
    <x v="1"/>
    <x v="267"/>
    <x v="0"/>
    <x v="0"/>
    <s v="Gobierno Regional"/>
    <x v="0"/>
    <x v="0"/>
    <s v="Los Muermos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68"/>
    <x v="1"/>
    <x v="268"/>
    <x v="0"/>
    <x v="0"/>
    <s v="Gobierno Regional"/>
    <x v="0"/>
    <x v="0"/>
    <s v="Quinchao"/>
    <x v="0"/>
    <x v="5"/>
    <s v="30-01-2017"/>
    <x v="2"/>
    <x v="2"/>
    <x v="2"/>
    <x v="9"/>
    <x v="0"/>
    <x v="2"/>
    <x v="35"/>
    <n v="0"/>
    <n v="0"/>
    <n v="2400000"/>
    <n v="0"/>
    <n v="2400000"/>
    <n v="0"/>
    <x v="0"/>
    <n v="2400000"/>
    <n v="24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69"/>
    <x v="1"/>
    <x v="269"/>
    <x v="0"/>
    <x v="0"/>
    <s v="Gobierno Regional"/>
    <x v="0"/>
    <x v="0"/>
    <s v="Ancud"/>
    <x v="0"/>
    <x v="5"/>
    <s v="30-01-2017"/>
    <x v="2"/>
    <x v="2"/>
    <x v="2"/>
    <x v="9"/>
    <x v="0"/>
    <x v="2"/>
    <x v="35"/>
    <n v="0"/>
    <n v="0"/>
    <n v="3000000"/>
    <n v="0"/>
    <n v="3000000"/>
    <n v="0"/>
    <x v="0"/>
    <n v="3000000"/>
    <n v="3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70"/>
    <x v="1"/>
    <x v="270"/>
    <x v="0"/>
    <x v="0"/>
    <s v="Gobierno Regional"/>
    <x v="0"/>
    <x v="0"/>
    <s v="Curaco de Velez"/>
    <x v="0"/>
    <x v="5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71"/>
    <x v="1"/>
    <x v="271"/>
    <x v="0"/>
    <x v="0"/>
    <s v="Gobierno Regional"/>
    <x v="0"/>
    <x v="0"/>
    <s v="Maullin"/>
    <x v="0"/>
    <x v="5"/>
    <s v="30-01-2017"/>
    <x v="2"/>
    <x v="2"/>
    <x v="2"/>
    <x v="9"/>
    <x v="0"/>
    <x v="2"/>
    <x v="35"/>
    <n v="0"/>
    <n v="0"/>
    <n v="2000000"/>
    <n v="0"/>
    <n v="2000000"/>
    <n v="0"/>
    <x v="0"/>
    <n v="2000000"/>
    <n v="2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72"/>
    <x v="1"/>
    <x v="272"/>
    <x v="0"/>
    <x v="0"/>
    <s v="Gobierno Regional"/>
    <x v="0"/>
    <x v="0"/>
    <s v="Quellon"/>
    <x v="0"/>
    <x v="5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73"/>
    <x v="1"/>
    <x v="273"/>
    <x v="0"/>
    <x v="0"/>
    <s v="Gobierno Regional"/>
    <x v="0"/>
    <x v="0"/>
    <s v="Puerto Montt"/>
    <x v="0"/>
    <x v="5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74"/>
    <x v="1"/>
    <x v="274"/>
    <x v="0"/>
    <x v="0"/>
    <s v="Gobierno Regional"/>
    <x v="0"/>
    <x v="0"/>
    <s v="Puerto Montt"/>
    <x v="0"/>
    <x v="5"/>
    <s v="30-01-2017"/>
    <x v="2"/>
    <x v="2"/>
    <x v="2"/>
    <x v="9"/>
    <x v="0"/>
    <x v="2"/>
    <x v="35"/>
    <n v="0"/>
    <n v="0"/>
    <n v="4000000"/>
    <n v="0"/>
    <n v="4000000"/>
    <n v="0"/>
    <x v="0"/>
    <n v="4000000"/>
    <n v="4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75"/>
    <x v="1"/>
    <x v="275"/>
    <x v="0"/>
    <x v="0"/>
    <s v="Gobierno Regional"/>
    <x v="0"/>
    <x v="0"/>
    <s v="Purranque"/>
    <x v="0"/>
    <x v="1"/>
    <s v="30-01-2017"/>
    <x v="2"/>
    <x v="2"/>
    <x v="2"/>
    <x v="9"/>
    <x v="0"/>
    <x v="2"/>
    <x v="35"/>
    <n v="0"/>
    <n v="0"/>
    <n v="4000000"/>
    <n v="0"/>
    <n v="4000000"/>
    <n v="0"/>
    <x v="0"/>
    <n v="4000000"/>
    <n v="4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76"/>
    <x v="1"/>
    <x v="276"/>
    <x v="0"/>
    <x v="0"/>
    <s v="Gobierno Regional"/>
    <x v="0"/>
    <x v="0"/>
    <s v="Purranque"/>
    <x v="0"/>
    <x v="1"/>
    <s v="30-01-2017"/>
    <x v="2"/>
    <x v="2"/>
    <x v="2"/>
    <x v="9"/>
    <x v="0"/>
    <x v="2"/>
    <x v="35"/>
    <n v="0"/>
    <n v="0"/>
    <n v="4113083"/>
    <n v="0"/>
    <n v="4113083"/>
    <n v="0"/>
    <x v="0"/>
    <n v="4113083"/>
    <n v="4113083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77"/>
    <x v="1"/>
    <x v="277"/>
    <x v="0"/>
    <x v="0"/>
    <s v="Gobierno Regional"/>
    <x v="0"/>
    <x v="0"/>
    <s v="Futaleufu"/>
    <x v="0"/>
    <x v="1"/>
    <s v="30-01-2017"/>
    <x v="2"/>
    <x v="2"/>
    <x v="2"/>
    <x v="15"/>
    <x v="0"/>
    <x v="2"/>
    <x v="35"/>
    <n v="0"/>
    <n v="0"/>
    <n v="2500000"/>
    <n v="0"/>
    <n v="2500000"/>
    <n v="0"/>
    <x v="0"/>
    <n v="2500000"/>
    <n v="0"/>
    <n v="0"/>
    <n v="2500000"/>
    <n v="0"/>
    <x v="0"/>
    <n v="0"/>
    <x v="0"/>
    <x v="8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78"/>
    <x v="1"/>
    <x v="278"/>
    <x v="0"/>
    <x v="0"/>
    <s v="Gobierno Regional"/>
    <x v="0"/>
    <x v="0"/>
    <s v="Puerto Montt"/>
    <x v="0"/>
    <x v="1"/>
    <s v="30-01-2017"/>
    <x v="2"/>
    <x v="2"/>
    <x v="2"/>
    <x v="9"/>
    <x v="0"/>
    <x v="2"/>
    <x v="35"/>
    <n v="0"/>
    <n v="0"/>
    <n v="3000000"/>
    <n v="0"/>
    <n v="3000000"/>
    <n v="0"/>
    <x v="0"/>
    <n v="3000000"/>
    <n v="3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79"/>
    <x v="1"/>
    <x v="279"/>
    <x v="0"/>
    <x v="0"/>
    <s v="Gobierno Regional"/>
    <x v="0"/>
    <x v="0"/>
    <s v="Calbuco"/>
    <x v="0"/>
    <x v="1"/>
    <s v="30-01-2017"/>
    <x v="2"/>
    <x v="2"/>
    <x v="2"/>
    <x v="9"/>
    <x v="0"/>
    <x v="2"/>
    <x v="35"/>
    <n v="0"/>
    <n v="0"/>
    <n v="4000000"/>
    <n v="0"/>
    <n v="4000000"/>
    <n v="0"/>
    <x v="0"/>
    <n v="4000000"/>
    <n v="4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80"/>
    <x v="1"/>
    <x v="280"/>
    <x v="0"/>
    <x v="0"/>
    <s v="Gobierno Regional"/>
    <x v="0"/>
    <x v="0"/>
    <s v="Los Muermos"/>
    <x v="0"/>
    <x v="1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81"/>
    <x v="1"/>
    <x v="281"/>
    <x v="0"/>
    <x v="0"/>
    <s v="Gobierno Regional"/>
    <x v="0"/>
    <x v="0"/>
    <s v="Frutillar"/>
    <x v="0"/>
    <x v="1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82"/>
    <x v="1"/>
    <x v="282"/>
    <x v="0"/>
    <x v="0"/>
    <s v="Gobierno Regional"/>
    <x v="0"/>
    <x v="0"/>
    <s v="Purranque"/>
    <x v="0"/>
    <x v="1"/>
    <s v="30-01-2017"/>
    <x v="2"/>
    <x v="2"/>
    <x v="2"/>
    <x v="9"/>
    <x v="0"/>
    <x v="2"/>
    <x v="35"/>
    <n v="0"/>
    <n v="0"/>
    <n v="3000000"/>
    <n v="0"/>
    <n v="3000000"/>
    <n v="0"/>
    <x v="0"/>
    <n v="3000000"/>
    <n v="3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83"/>
    <x v="1"/>
    <x v="283"/>
    <x v="0"/>
    <x v="0"/>
    <s v="Gobierno Regional"/>
    <x v="0"/>
    <x v="0"/>
    <s v="Hualaihue"/>
    <x v="0"/>
    <x v="1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84"/>
    <x v="1"/>
    <x v="284"/>
    <x v="0"/>
    <x v="0"/>
    <s v="Gobierno Regional"/>
    <x v="0"/>
    <x v="0"/>
    <s v="Purranque"/>
    <x v="0"/>
    <x v="1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85"/>
    <x v="1"/>
    <x v="285"/>
    <x v="0"/>
    <x v="0"/>
    <s v="Gobierno Regional"/>
    <x v="0"/>
    <x v="0"/>
    <s v="Fresia"/>
    <x v="0"/>
    <x v="1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86"/>
    <x v="1"/>
    <x v="286"/>
    <x v="0"/>
    <x v="0"/>
    <s v="Gobierno Regional"/>
    <x v="0"/>
    <x v="0"/>
    <s v="Ancud"/>
    <x v="0"/>
    <x v="1"/>
    <s v="30-01-2017"/>
    <x v="2"/>
    <x v="2"/>
    <x v="2"/>
    <x v="9"/>
    <x v="0"/>
    <x v="2"/>
    <x v="35"/>
    <n v="0"/>
    <n v="0"/>
    <n v="2800000"/>
    <n v="0"/>
    <n v="2800000"/>
    <n v="0"/>
    <x v="0"/>
    <n v="2800000"/>
    <n v="28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87"/>
    <x v="1"/>
    <x v="287"/>
    <x v="0"/>
    <x v="0"/>
    <s v="Gobierno Regional"/>
    <x v="0"/>
    <x v="0"/>
    <s v="Ancud"/>
    <x v="0"/>
    <x v="5"/>
    <s v="30-01-2017"/>
    <x v="2"/>
    <x v="2"/>
    <x v="2"/>
    <x v="9"/>
    <x v="0"/>
    <x v="2"/>
    <x v="35"/>
    <n v="0"/>
    <n v="0"/>
    <n v="4200000"/>
    <n v="0"/>
    <n v="4200000"/>
    <n v="0"/>
    <x v="0"/>
    <n v="4200000"/>
    <n v="42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88"/>
    <x v="1"/>
    <x v="288"/>
    <x v="0"/>
    <x v="0"/>
    <s v="Gobierno Regional"/>
    <x v="0"/>
    <x v="0"/>
    <s v="Los Muermos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89"/>
    <x v="1"/>
    <x v="289"/>
    <x v="0"/>
    <x v="0"/>
    <s v="Gobierno Regional"/>
    <x v="0"/>
    <x v="0"/>
    <s v="Osorno"/>
    <x v="0"/>
    <x v="5"/>
    <s v="30-01-2017"/>
    <x v="2"/>
    <x v="2"/>
    <x v="2"/>
    <x v="16"/>
    <x v="0"/>
    <x v="2"/>
    <x v="35"/>
    <n v="0"/>
    <n v="0"/>
    <n v="1350000"/>
    <n v="0"/>
    <n v="1350000"/>
    <n v="0"/>
    <x v="0"/>
    <n v="1350000"/>
    <n v="0"/>
    <n v="0"/>
    <n v="1350000"/>
    <n v="0"/>
    <x v="0"/>
    <n v="0"/>
    <x v="0"/>
    <x v="8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90"/>
    <x v="1"/>
    <x v="290"/>
    <x v="0"/>
    <x v="0"/>
    <s v="Gobierno Regional"/>
    <x v="0"/>
    <x v="0"/>
    <s v="Osorno"/>
    <x v="0"/>
    <x v="5"/>
    <s v="30-01-2017"/>
    <x v="2"/>
    <x v="2"/>
    <x v="2"/>
    <x v="9"/>
    <x v="0"/>
    <x v="2"/>
    <x v="35"/>
    <n v="0"/>
    <n v="0"/>
    <n v="1350000"/>
    <n v="0"/>
    <n v="1350000"/>
    <n v="0"/>
    <x v="0"/>
    <n v="1350000"/>
    <n v="135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91"/>
    <x v="1"/>
    <x v="291"/>
    <x v="0"/>
    <x v="0"/>
    <s v="Gobierno Regional"/>
    <x v="0"/>
    <x v="0"/>
    <s v="Puerto Montt"/>
    <x v="0"/>
    <x v="1"/>
    <s v="30-01-2017"/>
    <x v="2"/>
    <x v="2"/>
    <x v="2"/>
    <x v="9"/>
    <x v="0"/>
    <x v="2"/>
    <x v="35"/>
    <n v="0"/>
    <n v="0"/>
    <n v="4000000"/>
    <n v="0"/>
    <n v="4000000"/>
    <n v="0"/>
    <x v="0"/>
    <n v="4000000"/>
    <n v="4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92"/>
    <x v="1"/>
    <x v="292"/>
    <x v="0"/>
    <x v="0"/>
    <s v="Gobierno Regional"/>
    <x v="0"/>
    <x v="0"/>
    <s v="Ancud"/>
    <x v="0"/>
    <x v="5"/>
    <s v="30-01-2017"/>
    <x v="2"/>
    <x v="2"/>
    <x v="2"/>
    <x v="9"/>
    <x v="0"/>
    <x v="2"/>
    <x v="35"/>
    <n v="0"/>
    <n v="0"/>
    <n v="3000000"/>
    <n v="0"/>
    <n v="3000000"/>
    <n v="0"/>
    <x v="0"/>
    <n v="3000000"/>
    <n v="3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93"/>
    <x v="1"/>
    <x v="293"/>
    <x v="0"/>
    <x v="0"/>
    <s v="Gobierno Regional"/>
    <x v="0"/>
    <x v="0"/>
    <s v="Ancud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94"/>
    <x v="1"/>
    <x v="294"/>
    <x v="0"/>
    <x v="0"/>
    <s v="Gobierno Regional"/>
    <x v="0"/>
    <x v="0"/>
    <s v="Fresia"/>
    <x v="0"/>
    <x v="5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95"/>
    <x v="1"/>
    <x v="295"/>
    <x v="0"/>
    <x v="0"/>
    <s v="Gobierno Regional"/>
    <x v="0"/>
    <x v="0"/>
    <s v="Purranque"/>
    <x v="0"/>
    <x v="5"/>
    <s v="30-01-2017"/>
    <x v="2"/>
    <x v="2"/>
    <x v="2"/>
    <x v="9"/>
    <x v="0"/>
    <x v="2"/>
    <x v="35"/>
    <n v="0"/>
    <n v="0"/>
    <n v="1700000"/>
    <n v="0"/>
    <n v="1700000"/>
    <n v="0"/>
    <x v="0"/>
    <n v="1700000"/>
    <n v="17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96"/>
    <x v="1"/>
    <x v="296"/>
    <x v="0"/>
    <x v="0"/>
    <s v="Gobierno Regional"/>
    <x v="0"/>
    <x v="0"/>
    <s v="Los Muermos"/>
    <x v="0"/>
    <x v="1"/>
    <s v="30-01-2017"/>
    <x v="2"/>
    <x v="2"/>
    <x v="2"/>
    <x v="9"/>
    <x v="0"/>
    <x v="2"/>
    <x v="35"/>
    <n v="0"/>
    <n v="0"/>
    <n v="3500000"/>
    <n v="0"/>
    <n v="3500000"/>
    <n v="0"/>
    <x v="0"/>
    <n v="3500000"/>
    <n v="3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97"/>
    <x v="1"/>
    <x v="297"/>
    <x v="0"/>
    <x v="0"/>
    <s v="Gobierno Regional"/>
    <x v="0"/>
    <x v="0"/>
    <s v="Ancud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98"/>
    <x v="1"/>
    <x v="298"/>
    <x v="0"/>
    <x v="0"/>
    <s v="Gobierno Regional"/>
    <x v="0"/>
    <x v="0"/>
    <s v="Puerto Montt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299"/>
    <x v="1"/>
    <x v="299"/>
    <x v="0"/>
    <x v="0"/>
    <s v="Gobierno Regional"/>
    <x v="0"/>
    <x v="0"/>
    <s v="Ancud"/>
    <x v="0"/>
    <x v="5"/>
    <s v="30-01-2017"/>
    <x v="2"/>
    <x v="2"/>
    <x v="2"/>
    <x v="9"/>
    <x v="0"/>
    <x v="2"/>
    <x v="35"/>
    <n v="0"/>
    <n v="0"/>
    <n v="1483200"/>
    <n v="0"/>
    <n v="1483200"/>
    <n v="0"/>
    <x v="0"/>
    <n v="1483200"/>
    <n v="14832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00"/>
    <x v="1"/>
    <x v="300"/>
    <x v="0"/>
    <x v="0"/>
    <s v="Gobierno Regional"/>
    <x v="0"/>
    <x v="0"/>
    <s v="Llanquihue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01"/>
    <x v="1"/>
    <x v="301"/>
    <x v="0"/>
    <x v="0"/>
    <s v="Gobierno Regional"/>
    <x v="0"/>
    <x v="0"/>
    <s v="Osorno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02"/>
    <x v="1"/>
    <x v="302"/>
    <x v="0"/>
    <x v="0"/>
    <s v="Gobierno Regional"/>
    <x v="0"/>
    <x v="0"/>
    <s v="Ancud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03"/>
    <x v="1"/>
    <x v="303"/>
    <x v="0"/>
    <x v="0"/>
    <s v="Gobierno Regional"/>
    <x v="0"/>
    <x v="0"/>
    <s v="Ancud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04"/>
    <x v="1"/>
    <x v="304"/>
    <x v="0"/>
    <x v="0"/>
    <s v="Gobierno Regional"/>
    <x v="0"/>
    <x v="0"/>
    <s v="Calbuco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05"/>
    <x v="1"/>
    <x v="305"/>
    <x v="0"/>
    <x v="0"/>
    <s v="Gobierno Regional"/>
    <x v="0"/>
    <x v="0"/>
    <s v="Calbuco"/>
    <x v="0"/>
    <x v="5"/>
    <s v="30-01-2017"/>
    <x v="2"/>
    <x v="2"/>
    <x v="2"/>
    <x v="9"/>
    <x v="0"/>
    <x v="2"/>
    <x v="35"/>
    <n v="0"/>
    <n v="0"/>
    <n v="2000000"/>
    <n v="0"/>
    <n v="2000000"/>
    <n v="0"/>
    <x v="0"/>
    <n v="2000000"/>
    <n v="2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06"/>
    <x v="1"/>
    <x v="306"/>
    <x v="0"/>
    <x v="0"/>
    <s v="Gobierno Regional"/>
    <x v="0"/>
    <x v="0"/>
    <s v="San Juan de la Costa"/>
    <x v="0"/>
    <x v="1"/>
    <s v="30-01-2017"/>
    <x v="2"/>
    <x v="2"/>
    <x v="2"/>
    <x v="9"/>
    <x v="0"/>
    <x v="2"/>
    <x v="35"/>
    <n v="0"/>
    <n v="0"/>
    <n v="3000000"/>
    <n v="0"/>
    <n v="3000000"/>
    <n v="0"/>
    <x v="0"/>
    <n v="3000000"/>
    <n v="3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07"/>
    <x v="1"/>
    <x v="307"/>
    <x v="0"/>
    <x v="0"/>
    <s v="Gobierno Regional"/>
    <x v="0"/>
    <x v="0"/>
    <s v="San Juan de la Costa"/>
    <x v="0"/>
    <x v="1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08"/>
    <x v="1"/>
    <x v="308"/>
    <x v="0"/>
    <x v="0"/>
    <s v="Gobierno Regional"/>
    <x v="0"/>
    <x v="0"/>
    <s v="Puerto Varas"/>
    <x v="0"/>
    <x v="5"/>
    <s v="30-01-2017"/>
    <x v="2"/>
    <x v="2"/>
    <x v="2"/>
    <x v="9"/>
    <x v="0"/>
    <x v="2"/>
    <x v="35"/>
    <n v="0"/>
    <n v="0"/>
    <n v="1572459"/>
    <n v="0"/>
    <n v="1572459"/>
    <n v="0"/>
    <x v="0"/>
    <n v="1572459"/>
    <n v="1572459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09"/>
    <x v="1"/>
    <x v="309"/>
    <x v="0"/>
    <x v="0"/>
    <s v="Gobierno Regional"/>
    <x v="0"/>
    <x v="0"/>
    <s v="Osorno"/>
    <x v="0"/>
    <x v="5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10"/>
    <x v="1"/>
    <x v="310"/>
    <x v="0"/>
    <x v="0"/>
    <s v="Gobierno Regional"/>
    <x v="0"/>
    <x v="0"/>
    <s v="Puerto Montt"/>
    <x v="0"/>
    <x v="5"/>
    <s v="30-01-2017"/>
    <x v="2"/>
    <x v="2"/>
    <x v="2"/>
    <x v="9"/>
    <x v="0"/>
    <x v="2"/>
    <x v="35"/>
    <n v="0"/>
    <n v="0"/>
    <n v="1000000"/>
    <n v="0"/>
    <n v="1000000"/>
    <n v="0"/>
    <x v="0"/>
    <n v="1000000"/>
    <n v="1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11"/>
    <x v="1"/>
    <x v="311"/>
    <x v="0"/>
    <x v="0"/>
    <s v="Gobierno Regional"/>
    <x v="0"/>
    <x v="0"/>
    <s v="Los Muermos"/>
    <x v="0"/>
    <x v="5"/>
    <s v="30-01-2017"/>
    <x v="2"/>
    <x v="2"/>
    <x v="2"/>
    <x v="9"/>
    <x v="0"/>
    <x v="2"/>
    <x v="35"/>
    <n v="0"/>
    <n v="0"/>
    <n v="1700000"/>
    <n v="0"/>
    <n v="1700000"/>
    <n v="0"/>
    <x v="0"/>
    <n v="1700000"/>
    <n v="17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12"/>
    <x v="1"/>
    <x v="312"/>
    <x v="0"/>
    <x v="0"/>
    <s v="Gobierno Regional"/>
    <x v="0"/>
    <x v="0"/>
    <s v="Calbuco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13"/>
    <x v="1"/>
    <x v="313"/>
    <x v="0"/>
    <x v="0"/>
    <s v="Gobierno Regional"/>
    <x v="0"/>
    <x v="0"/>
    <s v="Futaleufu"/>
    <x v="0"/>
    <x v="1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14"/>
    <x v="1"/>
    <x v="314"/>
    <x v="0"/>
    <x v="0"/>
    <s v="Gobierno Regional"/>
    <x v="0"/>
    <x v="0"/>
    <s v="Castro"/>
    <x v="0"/>
    <x v="5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15"/>
    <x v="1"/>
    <x v="315"/>
    <x v="0"/>
    <x v="0"/>
    <s v="Gobierno Regional"/>
    <x v="0"/>
    <x v="0"/>
    <s v="Puerto Montt"/>
    <x v="0"/>
    <x v="5"/>
    <s v="30-01-2017"/>
    <x v="2"/>
    <x v="2"/>
    <x v="2"/>
    <x v="9"/>
    <x v="0"/>
    <x v="2"/>
    <x v="35"/>
    <n v="0"/>
    <n v="0"/>
    <n v="1559500"/>
    <n v="0"/>
    <n v="1559500"/>
    <n v="0"/>
    <x v="0"/>
    <n v="1559500"/>
    <n v="15595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16"/>
    <x v="1"/>
    <x v="316"/>
    <x v="0"/>
    <x v="0"/>
    <s v="Gobierno Regional"/>
    <x v="0"/>
    <x v="0"/>
    <s v="Puyehue"/>
    <x v="0"/>
    <x v="5"/>
    <s v="30-01-2017"/>
    <x v="2"/>
    <x v="2"/>
    <x v="2"/>
    <x v="9"/>
    <x v="0"/>
    <x v="2"/>
    <x v="35"/>
    <n v="0"/>
    <n v="0"/>
    <n v="1700000"/>
    <n v="0"/>
    <n v="1700000"/>
    <n v="0"/>
    <x v="0"/>
    <n v="1700000"/>
    <n v="17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17"/>
    <x v="1"/>
    <x v="317"/>
    <x v="0"/>
    <x v="0"/>
    <s v="Gobierno Regional"/>
    <x v="0"/>
    <x v="0"/>
    <s v="Ancud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18"/>
    <x v="1"/>
    <x v="318"/>
    <x v="0"/>
    <x v="0"/>
    <s v="Gobierno Regional"/>
    <x v="0"/>
    <x v="0"/>
    <s v="Chaiten"/>
    <x v="0"/>
    <x v="1"/>
    <s v="30-01-2017"/>
    <x v="2"/>
    <x v="2"/>
    <x v="2"/>
    <x v="9"/>
    <x v="0"/>
    <x v="2"/>
    <x v="35"/>
    <n v="0"/>
    <n v="0"/>
    <n v="4000000"/>
    <n v="0"/>
    <n v="4000000"/>
    <n v="0"/>
    <x v="0"/>
    <n v="4000000"/>
    <n v="4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19"/>
    <x v="1"/>
    <x v="319"/>
    <x v="0"/>
    <x v="0"/>
    <s v="Gobierno Regional"/>
    <x v="0"/>
    <x v="0"/>
    <s v="Puerto Montt"/>
    <x v="0"/>
    <x v="1"/>
    <s v="30-01-2017"/>
    <x v="2"/>
    <x v="2"/>
    <x v="2"/>
    <x v="9"/>
    <x v="0"/>
    <x v="2"/>
    <x v="35"/>
    <n v="0"/>
    <n v="0"/>
    <n v="3000000"/>
    <n v="0"/>
    <n v="3000000"/>
    <n v="0"/>
    <x v="0"/>
    <n v="3000000"/>
    <n v="3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20"/>
    <x v="1"/>
    <x v="320"/>
    <x v="0"/>
    <x v="0"/>
    <s v="Gobierno Regional"/>
    <x v="0"/>
    <x v="0"/>
    <s v="Osorno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21"/>
    <x v="1"/>
    <x v="321"/>
    <x v="0"/>
    <x v="0"/>
    <s v="Gobierno Regional"/>
    <x v="0"/>
    <x v="0"/>
    <s v="Castro"/>
    <x v="0"/>
    <x v="5"/>
    <s v="30-01-2017"/>
    <x v="2"/>
    <x v="2"/>
    <x v="2"/>
    <x v="9"/>
    <x v="0"/>
    <x v="2"/>
    <x v="35"/>
    <n v="0"/>
    <n v="0"/>
    <n v="1409500"/>
    <n v="0"/>
    <n v="1409500"/>
    <n v="0"/>
    <x v="0"/>
    <n v="1409500"/>
    <n v="14095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22"/>
    <x v="1"/>
    <x v="322"/>
    <x v="0"/>
    <x v="0"/>
    <s v="Gobierno Regional"/>
    <x v="0"/>
    <x v="0"/>
    <s v="Ancud"/>
    <x v="0"/>
    <x v="1"/>
    <s v="30-01-2017"/>
    <x v="2"/>
    <x v="2"/>
    <x v="2"/>
    <x v="9"/>
    <x v="0"/>
    <x v="2"/>
    <x v="35"/>
    <n v="0"/>
    <n v="0"/>
    <n v="3500000"/>
    <n v="0"/>
    <n v="3500000"/>
    <n v="0"/>
    <x v="0"/>
    <n v="3500000"/>
    <n v="3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23"/>
    <x v="1"/>
    <x v="323"/>
    <x v="0"/>
    <x v="0"/>
    <s v="Gobierno Regional"/>
    <x v="0"/>
    <x v="0"/>
    <s v="Ancud"/>
    <x v="0"/>
    <x v="5"/>
    <s v="30-01-2017"/>
    <x v="2"/>
    <x v="2"/>
    <x v="2"/>
    <x v="9"/>
    <x v="0"/>
    <x v="2"/>
    <x v="35"/>
    <n v="0"/>
    <n v="0"/>
    <n v="1018000"/>
    <n v="0"/>
    <n v="1018000"/>
    <n v="0"/>
    <x v="0"/>
    <n v="1018000"/>
    <n v="1018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24"/>
    <x v="1"/>
    <x v="324"/>
    <x v="0"/>
    <x v="0"/>
    <s v="Gobierno Regional"/>
    <x v="0"/>
    <x v="0"/>
    <s v="Castro"/>
    <x v="0"/>
    <x v="5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25"/>
    <x v="1"/>
    <x v="325"/>
    <x v="0"/>
    <x v="0"/>
    <s v="Gobierno Regional"/>
    <x v="0"/>
    <x v="0"/>
    <s v="Rio Negro"/>
    <x v="0"/>
    <x v="1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26"/>
    <x v="1"/>
    <x v="326"/>
    <x v="0"/>
    <x v="0"/>
    <s v="Gobierno Regional"/>
    <x v="0"/>
    <x v="0"/>
    <s v="Puyehue"/>
    <x v="0"/>
    <x v="5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27"/>
    <x v="1"/>
    <x v="327"/>
    <x v="0"/>
    <x v="0"/>
    <s v="Gobierno Regional"/>
    <x v="0"/>
    <x v="0"/>
    <s v="Calbuco"/>
    <x v="0"/>
    <x v="5"/>
    <s v="30-01-2017"/>
    <x v="2"/>
    <x v="2"/>
    <x v="2"/>
    <x v="9"/>
    <x v="0"/>
    <x v="2"/>
    <x v="35"/>
    <n v="0"/>
    <n v="0"/>
    <n v="3000000"/>
    <n v="0"/>
    <n v="3000000"/>
    <n v="0"/>
    <x v="0"/>
    <n v="3000000"/>
    <n v="3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28"/>
    <x v="1"/>
    <x v="328"/>
    <x v="0"/>
    <x v="0"/>
    <s v="Gobierno Regional"/>
    <x v="0"/>
    <x v="0"/>
    <s v="Ancud"/>
    <x v="0"/>
    <x v="1"/>
    <s v="30-01-2017"/>
    <x v="2"/>
    <x v="2"/>
    <x v="2"/>
    <x v="9"/>
    <x v="0"/>
    <x v="2"/>
    <x v="35"/>
    <n v="0"/>
    <n v="0"/>
    <n v="4000000"/>
    <n v="0"/>
    <n v="4000000"/>
    <n v="0"/>
    <x v="0"/>
    <n v="4000000"/>
    <n v="4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29"/>
    <x v="1"/>
    <x v="329"/>
    <x v="0"/>
    <x v="0"/>
    <s v="Gobierno Regional"/>
    <x v="0"/>
    <x v="0"/>
    <s v="Rio Negro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30"/>
    <x v="1"/>
    <x v="330"/>
    <x v="0"/>
    <x v="0"/>
    <s v="Gobierno Regional"/>
    <x v="0"/>
    <x v="0"/>
    <s v="Chaiten"/>
    <x v="0"/>
    <x v="1"/>
    <s v="30-01-2017"/>
    <x v="2"/>
    <x v="2"/>
    <x v="2"/>
    <x v="9"/>
    <x v="0"/>
    <x v="2"/>
    <x v="35"/>
    <n v="0"/>
    <n v="0"/>
    <n v="3000000"/>
    <n v="0"/>
    <n v="3000000"/>
    <n v="0"/>
    <x v="0"/>
    <n v="3000000"/>
    <n v="3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31"/>
    <x v="1"/>
    <x v="331"/>
    <x v="0"/>
    <x v="0"/>
    <s v="Gobierno Regional"/>
    <x v="0"/>
    <x v="0"/>
    <s v="San Juan de la Costa"/>
    <x v="0"/>
    <x v="5"/>
    <s v="30-01-2017"/>
    <x v="2"/>
    <x v="2"/>
    <x v="2"/>
    <x v="9"/>
    <x v="0"/>
    <x v="2"/>
    <x v="35"/>
    <n v="0"/>
    <n v="0"/>
    <n v="1428000"/>
    <n v="0"/>
    <n v="1428000"/>
    <n v="0"/>
    <x v="0"/>
    <n v="1428000"/>
    <n v="1428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32"/>
    <x v="1"/>
    <x v="332"/>
    <x v="0"/>
    <x v="0"/>
    <s v="Gobierno Regional"/>
    <x v="0"/>
    <x v="0"/>
    <s v="Dalcahue"/>
    <x v="0"/>
    <x v="5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33"/>
    <x v="1"/>
    <x v="333"/>
    <x v="0"/>
    <x v="0"/>
    <s v="Gobierno Regional"/>
    <x v="0"/>
    <x v="0"/>
    <s v="Llanquihue"/>
    <x v="0"/>
    <x v="5"/>
    <s v="30-01-2017"/>
    <x v="2"/>
    <x v="2"/>
    <x v="2"/>
    <x v="9"/>
    <x v="0"/>
    <x v="2"/>
    <x v="35"/>
    <n v="0"/>
    <n v="0"/>
    <n v="1179040"/>
    <n v="0"/>
    <n v="1179040"/>
    <n v="0"/>
    <x v="0"/>
    <n v="1179040"/>
    <n v="117904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34"/>
    <x v="1"/>
    <x v="334"/>
    <x v="0"/>
    <x v="0"/>
    <s v="Gobierno Regional"/>
    <x v="0"/>
    <x v="0"/>
    <s v="Quinchao"/>
    <x v="0"/>
    <x v="1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35"/>
    <x v="1"/>
    <x v="335"/>
    <x v="0"/>
    <x v="0"/>
    <s v="Gobierno Regional"/>
    <x v="0"/>
    <x v="0"/>
    <s v="Ancud"/>
    <x v="0"/>
    <x v="5"/>
    <s v="30-01-2017"/>
    <x v="2"/>
    <x v="2"/>
    <x v="2"/>
    <x v="9"/>
    <x v="0"/>
    <x v="2"/>
    <x v="35"/>
    <n v="0"/>
    <n v="0"/>
    <n v="1700000"/>
    <n v="0"/>
    <n v="1700000"/>
    <n v="0"/>
    <x v="0"/>
    <n v="1700000"/>
    <n v="17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36"/>
    <x v="1"/>
    <x v="336"/>
    <x v="0"/>
    <x v="0"/>
    <s v="Gobierno Regional"/>
    <x v="0"/>
    <x v="0"/>
    <s v="Ancud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37"/>
    <x v="1"/>
    <x v="337"/>
    <x v="0"/>
    <x v="0"/>
    <s v="Gobierno Regional"/>
    <x v="0"/>
    <x v="0"/>
    <s v="Los Muermos"/>
    <x v="0"/>
    <x v="5"/>
    <s v="30-01-2017"/>
    <x v="2"/>
    <x v="2"/>
    <x v="2"/>
    <x v="9"/>
    <x v="0"/>
    <x v="2"/>
    <x v="35"/>
    <n v="0"/>
    <n v="0"/>
    <n v="1700000"/>
    <n v="0"/>
    <n v="1700000"/>
    <n v="0"/>
    <x v="0"/>
    <n v="1700000"/>
    <n v="17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38"/>
    <x v="1"/>
    <x v="338"/>
    <x v="0"/>
    <x v="0"/>
    <s v="Gobierno Regional"/>
    <x v="0"/>
    <x v="0"/>
    <s v="San Juan de la Costa"/>
    <x v="0"/>
    <x v="5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39"/>
    <x v="1"/>
    <x v="339"/>
    <x v="0"/>
    <x v="0"/>
    <s v="Gobierno Regional"/>
    <x v="0"/>
    <x v="0"/>
    <s v="Puerto Montt"/>
    <x v="0"/>
    <x v="5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40"/>
    <x v="1"/>
    <x v="340"/>
    <x v="0"/>
    <x v="0"/>
    <s v="Gobierno Regional"/>
    <x v="0"/>
    <x v="0"/>
    <s v="Los Muermos"/>
    <x v="0"/>
    <x v="5"/>
    <s v="30-01-2017"/>
    <x v="2"/>
    <x v="2"/>
    <x v="2"/>
    <x v="9"/>
    <x v="0"/>
    <x v="2"/>
    <x v="35"/>
    <n v="0"/>
    <n v="0"/>
    <n v="1700000"/>
    <n v="0"/>
    <n v="1700000"/>
    <n v="0"/>
    <x v="0"/>
    <n v="1700000"/>
    <n v="17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41"/>
    <x v="1"/>
    <x v="341"/>
    <x v="0"/>
    <x v="0"/>
    <s v="Gobierno Regional"/>
    <x v="0"/>
    <x v="0"/>
    <s v="Castro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42"/>
    <x v="1"/>
    <x v="342"/>
    <x v="0"/>
    <x v="0"/>
    <s v="Gobierno Regional"/>
    <x v="0"/>
    <x v="0"/>
    <s v="Los Muermos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43"/>
    <x v="1"/>
    <x v="343"/>
    <x v="0"/>
    <x v="0"/>
    <s v="Gobierno Regional"/>
    <x v="0"/>
    <x v="0"/>
    <s v="Los Muermos"/>
    <x v="0"/>
    <x v="1"/>
    <s v="30-01-2017"/>
    <x v="2"/>
    <x v="2"/>
    <x v="2"/>
    <x v="9"/>
    <x v="0"/>
    <x v="2"/>
    <x v="35"/>
    <n v="0"/>
    <n v="0"/>
    <n v="2400000"/>
    <n v="0"/>
    <n v="2400000"/>
    <n v="0"/>
    <x v="0"/>
    <n v="2400000"/>
    <n v="24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44"/>
    <x v="1"/>
    <x v="344"/>
    <x v="0"/>
    <x v="0"/>
    <s v="Gobierno Regional"/>
    <x v="0"/>
    <x v="0"/>
    <s v="Puerto Octay"/>
    <x v="0"/>
    <x v="5"/>
    <s v="30-01-2017"/>
    <x v="2"/>
    <x v="2"/>
    <x v="2"/>
    <x v="9"/>
    <x v="0"/>
    <x v="2"/>
    <x v="35"/>
    <n v="0"/>
    <n v="0"/>
    <n v="1494300"/>
    <n v="0"/>
    <n v="1494300"/>
    <n v="0"/>
    <x v="0"/>
    <n v="1494300"/>
    <n v="14943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45"/>
    <x v="1"/>
    <x v="345"/>
    <x v="0"/>
    <x v="0"/>
    <s v="Gobierno Regional"/>
    <x v="0"/>
    <x v="0"/>
    <s v="Los Muermos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46"/>
    <x v="1"/>
    <x v="346"/>
    <x v="0"/>
    <x v="0"/>
    <s v="Gobierno Regional"/>
    <x v="0"/>
    <x v="0"/>
    <s v="Puerto Varas"/>
    <x v="0"/>
    <x v="5"/>
    <s v="30-01-2017"/>
    <x v="2"/>
    <x v="2"/>
    <x v="2"/>
    <x v="9"/>
    <x v="0"/>
    <x v="2"/>
    <x v="35"/>
    <n v="0"/>
    <n v="0"/>
    <n v="1459060"/>
    <n v="0"/>
    <n v="1459060"/>
    <n v="0"/>
    <x v="0"/>
    <n v="1459060"/>
    <n v="145906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47"/>
    <x v="1"/>
    <x v="347"/>
    <x v="0"/>
    <x v="0"/>
    <s v="Gobierno Regional"/>
    <x v="0"/>
    <x v="0"/>
    <s v="Osorno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48"/>
    <x v="1"/>
    <x v="348"/>
    <x v="0"/>
    <x v="0"/>
    <s v="Gobierno Regional"/>
    <x v="0"/>
    <x v="0"/>
    <s v="Purranque"/>
    <x v="0"/>
    <x v="1"/>
    <s v="30-01-2017"/>
    <x v="2"/>
    <x v="2"/>
    <x v="2"/>
    <x v="9"/>
    <x v="0"/>
    <x v="2"/>
    <x v="35"/>
    <n v="0"/>
    <n v="0"/>
    <n v="2300000"/>
    <n v="0"/>
    <n v="2300000"/>
    <n v="0"/>
    <x v="0"/>
    <n v="2300000"/>
    <n v="23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49"/>
    <x v="1"/>
    <x v="349"/>
    <x v="0"/>
    <x v="0"/>
    <s v="Gobierno Regional"/>
    <x v="0"/>
    <x v="0"/>
    <s v="Castro"/>
    <x v="0"/>
    <x v="5"/>
    <s v="30-01-2017"/>
    <x v="2"/>
    <x v="2"/>
    <x v="2"/>
    <x v="9"/>
    <x v="0"/>
    <x v="2"/>
    <x v="35"/>
    <n v="0"/>
    <n v="0"/>
    <n v="1700000"/>
    <n v="0"/>
    <n v="1700000"/>
    <n v="0"/>
    <x v="0"/>
    <n v="1700000"/>
    <n v="17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50"/>
    <x v="1"/>
    <x v="350"/>
    <x v="0"/>
    <x v="0"/>
    <s v="Gobierno Regional"/>
    <x v="0"/>
    <x v="0"/>
    <s v="Rio Negro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51"/>
    <x v="1"/>
    <x v="351"/>
    <x v="0"/>
    <x v="0"/>
    <s v="Gobierno Regional"/>
    <x v="0"/>
    <x v="0"/>
    <s v="San Pablo"/>
    <x v="0"/>
    <x v="5"/>
    <s v="30-01-2017"/>
    <x v="2"/>
    <x v="2"/>
    <x v="2"/>
    <x v="9"/>
    <x v="0"/>
    <x v="2"/>
    <x v="35"/>
    <n v="0"/>
    <n v="0"/>
    <n v="1208000"/>
    <n v="0"/>
    <n v="1208000"/>
    <n v="0"/>
    <x v="0"/>
    <n v="1208000"/>
    <n v="1208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52"/>
    <x v="1"/>
    <x v="352"/>
    <x v="0"/>
    <x v="0"/>
    <s v="Gobierno Regional"/>
    <x v="0"/>
    <x v="0"/>
    <s v="Rio Negro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53"/>
    <x v="1"/>
    <x v="353"/>
    <x v="0"/>
    <x v="0"/>
    <s v="Gobierno Regional"/>
    <x v="0"/>
    <x v="0"/>
    <s v="Calbuco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54"/>
    <x v="1"/>
    <x v="354"/>
    <x v="0"/>
    <x v="0"/>
    <s v="Gobierno Regional"/>
    <x v="0"/>
    <x v="0"/>
    <s v="Dalcahue"/>
    <x v="0"/>
    <x v="5"/>
    <s v="30-01-2017"/>
    <x v="2"/>
    <x v="2"/>
    <x v="2"/>
    <x v="9"/>
    <x v="0"/>
    <x v="2"/>
    <x v="35"/>
    <n v="0"/>
    <n v="0"/>
    <n v="996800"/>
    <n v="0"/>
    <n v="996800"/>
    <n v="0"/>
    <x v="0"/>
    <n v="996800"/>
    <n v="9968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55"/>
    <x v="1"/>
    <x v="355"/>
    <x v="0"/>
    <x v="0"/>
    <s v="Gobierno Regional"/>
    <x v="0"/>
    <x v="0"/>
    <s v="Dalcahue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56"/>
    <x v="1"/>
    <x v="356"/>
    <x v="0"/>
    <x v="0"/>
    <s v="Gobierno Regional"/>
    <x v="0"/>
    <x v="0"/>
    <s v="Puerto Montt"/>
    <x v="0"/>
    <x v="5"/>
    <s v="30-01-2017"/>
    <x v="2"/>
    <x v="2"/>
    <x v="2"/>
    <x v="9"/>
    <x v="0"/>
    <x v="2"/>
    <x v="35"/>
    <n v="0"/>
    <n v="0"/>
    <n v="1449390"/>
    <n v="0"/>
    <n v="1449390"/>
    <n v="0"/>
    <x v="0"/>
    <n v="1449390"/>
    <n v="144939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57"/>
    <x v="1"/>
    <x v="357"/>
    <x v="0"/>
    <x v="0"/>
    <s v="Gobierno Regional"/>
    <x v="0"/>
    <x v="0"/>
    <s v="Dalcahue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58"/>
    <x v="1"/>
    <x v="358"/>
    <x v="0"/>
    <x v="0"/>
    <s v="Gobierno Regional"/>
    <x v="0"/>
    <x v="0"/>
    <s v="Dalcahue"/>
    <x v="0"/>
    <x v="5"/>
    <s v="30-01-2017"/>
    <x v="2"/>
    <x v="2"/>
    <x v="2"/>
    <x v="9"/>
    <x v="0"/>
    <x v="2"/>
    <x v="35"/>
    <n v="0"/>
    <n v="0"/>
    <n v="1100000"/>
    <n v="0"/>
    <n v="1100000"/>
    <n v="0"/>
    <x v="0"/>
    <n v="1100000"/>
    <n v="11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59"/>
    <x v="1"/>
    <x v="359"/>
    <x v="0"/>
    <x v="0"/>
    <s v="Gobierno Regional"/>
    <x v="0"/>
    <x v="0"/>
    <s v="Maullin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60"/>
    <x v="1"/>
    <x v="360"/>
    <x v="0"/>
    <x v="0"/>
    <s v="Gobierno Regional"/>
    <x v="0"/>
    <x v="0"/>
    <s v="Rio Negro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61"/>
    <x v="1"/>
    <x v="361"/>
    <x v="0"/>
    <x v="0"/>
    <s v="Gobierno Regional"/>
    <x v="0"/>
    <x v="0"/>
    <s v="Puerto Montt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62"/>
    <x v="1"/>
    <x v="362"/>
    <x v="0"/>
    <x v="0"/>
    <s v="Gobierno Regional"/>
    <x v="0"/>
    <x v="0"/>
    <s v="Dalcahue"/>
    <x v="0"/>
    <x v="5"/>
    <s v="30-01-2017"/>
    <x v="2"/>
    <x v="2"/>
    <x v="2"/>
    <x v="9"/>
    <x v="0"/>
    <x v="2"/>
    <x v="35"/>
    <n v="0"/>
    <n v="0"/>
    <n v="1489400"/>
    <n v="0"/>
    <n v="1489400"/>
    <n v="0"/>
    <x v="0"/>
    <n v="1489400"/>
    <n v="14894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63"/>
    <x v="1"/>
    <x v="363"/>
    <x v="0"/>
    <x v="0"/>
    <s v="Gobierno Regional"/>
    <x v="0"/>
    <x v="0"/>
    <s v="Puerto Montt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64"/>
    <x v="1"/>
    <x v="364"/>
    <x v="0"/>
    <x v="0"/>
    <s v="Gobierno Regional"/>
    <x v="0"/>
    <x v="0"/>
    <s v="Dalcahue"/>
    <x v="0"/>
    <x v="5"/>
    <s v="30-01-2017"/>
    <x v="2"/>
    <x v="2"/>
    <x v="2"/>
    <x v="9"/>
    <x v="0"/>
    <x v="2"/>
    <x v="35"/>
    <n v="0"/>
    <n v="0"/>
    <n v="1700000"/>
    <n v="0"/>
    <n v="1700000"/>
    <n v="0"/>
    <x v="0"/>
    <n v="1700000"/>
    <n v="17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65"/>
    <x v="1"/>
    <x v="365"/>
    <x v="0"/>
    <x v="0"/>
    <s v="Gobierno Regional"/>
    <x v="0"/>
    <x v="0"/>
    <s v="Chonchi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66"/>
    <x v="1"/>
    <x v="366"/>
    <x v="0"/>
    <x v="0"/>
    <s v="Gobierno Regional"/>
    <x v="0"/>
    <x v="0"/>
    <s v="Rio Negro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67"/>
    <x v="1"/>
    <x v="367"/>
    <x v="0"/>
    <x v="0"/>
    <s v="Gobierno Regional"/>
    <x v="0"/>
    <x v="0"/>
    <s v="Osorno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68"/>
    <x v="1"/>
    <x v="368"/>
    <x v="0"/>
    <x v="0"/>
    <s v="Gobierno Regional"/>
    <x v="0"/>
    <x v="0"/>
    <s v="Calbuco"/>
    <x v="0"/>
    <x v="5"/>
    <s v="30-01-2017"/>
    <x v="2"/>
    <x v="2"/>
    <x v="2"/>
    <x v="9"/>
    <x v="0"/>
    <x v="2"/>
    <x v="35"/>
    <n v="0"/>
    <n v="0"/>
    <n v="914930"/>
    <n v="0"/>
    <n v="914930"/>
    <n v="0"/>
    <x v="0"/>
    <n v="914930"/>
    <n v="91493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69"/>
    <x v="1"/>
    <x v="369"/>
    <x v="0"/>
    <x v="0"/>
    <s v="Gobierno Regional"/>
    <x v="0"/>
    <x v="0"/>
    <s v="Calbuco"/>
    <x v="0"/>
    <x v="5"/>
    <s v="30-01-2017"/>
    <x v="2"/>
    <x v="2"/>
    <x v="2"/>
    <x v="9"/>
    <x v="0"/>
    <x v="2"/>
    <x v="35"/>
    <n v="0"/>
    <n v="0"/>
    <n v="1700000"/>
    <n v="0"/>
    <n v="1700000"/>
    <n v="0"/>
    <x v="0"/>
    <n v="1700000"/>
    <n v="17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70"/>
    <x v="1"/>
    <x v="370"/>
    <x v="0"/>
    <x v="0"/>
    <s v="Gobierno Regional"/>
    <x v="0"/>
    <x v="0"/>
    <s v="Cochamo"/>
    <x v="0"/>
    <x v="5"/>
    <s v="30-01-2017"/>
    <x v="2"/>
    <x v="2"/>
    <x v="2"/>
    <x v="9"/>
    <x v="0"/>
    <x v="2"/>
    <x v="35"/>
    <n v="0"/>
    <n v="0"/>
    <n v="2000000"/>
    <n v="0"/>
    <n v="2000000"/>
    <n v="0"/>
    <x v="0"/>
    <n v="2000000"/>
    <n v="2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71"/>
    <x v="1"/>
    <x v="371"/>
    <x v="0"/>
    <x v="0"/>
    <s v="Gobierno Regional"/>
    <x v="0"/>
    <x v="0"/>
    <s v="Calbuco"/>
    <x v="0"/>
    <x v="5"/>
    <s v="30-01-2017"/>
    <x v="2"/>
    <x v="2"/>
    <x v="2"/>
    <x v="9"/>
    <x v="0"/>
    <x v="2"/>
    <x v="35"/>
    <n v="0"/>
    <n v="0"/>
    <n v="1035400"/>
    <n v="0"/>
    <n v="1035400"/>
    <n v="0"/>
    <x v="0"/>
    <n v="1035400"/>
    <n v="10354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72"/>
    <x v="1"/>
    <x v="372"/>
    <x v="0"/>
    <x v="0"/>
    <s v="Gobierno Regional"/>
    <x v="0"/>
    <x v="0"/>
    <s v="Rio Negro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73"/>
    <x v="1"/>
    <x v="373"/>
    <x v="0"/>
    <x v="0"/>
    <s v="Gobierno Regional"/>
    <x v="0"/>
    <x v="0"/>
    <s v="Puerto Montt"/>
    <x v="0"/>
    <x v="5"/>
    <s v="30-01-2017"/>
    <x v="2"/>
    <x v="2"/>
    <x v="2"/>
    <x v="9"/>
    <x v="0"/>
    <x v="2"/>
    <x v="35"/>
    <n v="0"/>
    <n v="0"/>
    <n v="1635500"/>
    <n v="0"/>
    <n v="1635500"/>
    <n v="0"/>
    <x v="0"/>
    <n v="1635500"/>
    <n v="16355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74"/>
    <x v="1"/>
    <x v="374"/>
    <x v="0"/>
    <x v="0"/>
    <s v="Gobierno Regional"/>
    <x v="0"/>
    <x v="0"/>
    <s v="Chaiten"/>
    <x v="0"/>
    <x v="6"/>
    <s v="30-01-2017"/>
    <x v="2"/>
    <x v="2"/>
    <x v="2"/>
    <x v="14"/>
    <x v="0"/>
    <x v="2"/>
    <x v="35"/>
    <n v="0"/>
    <n v="0"/>
    <n v="3882100"/>
    <n v="0"/>
    <n v="3882100"/>
    <n v="0"/>
    <x v="0"/>
    <n v="3882100"/>
    <n v="0"/>
    <n v="0"/>
    <n v="3882100"/>
    <n v="0"/>
    <x v="0"/>
    <n v="0"/>
    <x v="0"/>
    <x v="8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75"/>
    <x v="1"/>
    <x v="375"/>
    <x v="0"/>
    <x v="0"/>
    <s v="Gobierno Regional"/>
    <x v="0"/>
    <x v="0"/>
    <s v="Purranque"/>
    <x v="0"/>
    <x v="1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76"/>
    <x v="1"/>
    <x v="376"/>
    <x v="0"/>
    <x v="0"/>
    <s v="Gobierno Regional"/>
    <x v="0"/>
    <x v="0"/>
    <s v="Futaleufu"/>
    <x v="0"/>
    <x v="1"/>
    <s v="30-01-2017"/>
    <x v="2"/>
    <x v="2"/>
    <x v="2"/>
    <x v="9"/>
    <x v="0"/>
    <x v="2"/>
    <x v="35"/>
    <n v="0"/>
    <n v="0"/>
    <n v="1800000"/>
    <n v="0"/>
    <n v="1800000"/>
    <n v="0"/>
    <x v="0"/>
    <n v="1800000"/>
    <n v="18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77"/>
    <x v="1"/>
    <x v="377"/>
    <x v="0"/>
    <x v="0"/>
    <s v="Gobierno Regional"/>
    <x v="0"/>
    <x v="0"/>
    <s v="Puerto Varas"/>
    <x v="0"/>
    <x v="5"/>
    <s v="30-01-2017"/>
    <x v="2"/>
    <x v="2"/>
    <x v="2"/>
    <x v="9"/>
    <x v="0"/>
    <x v="2"/>
    <x v="35"/>
    <n v="0"/>
    <n v="0"/>
    <n v="1700000"/>
    <n v="0"/>
    <n v="1700000"/>
    <n v="0"/>
    <x v="0"/>
    <n v="1700000"/>
    <n v="17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78"/>
    <x v="1"/>
    <x v="378"/>
    <x v="0"/>
    <x v="0"/>
    <s v="Gobierno Regional"/>
    <x v="0"/>
    <x v="0"/>
    <s v="Quellon"/>
    <x v="0"/>
    <x v="5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79"/>
    <x v="1"/>
    <x v="379"/>
    <x v="0"/>
    <x v="0"/>
    <s v="Gobierno Regional"/>
    <x v="0"/>
    <x v="0"/>
    <s v="Osorno"/>
    <x v="0"/>
    <x v="5"/>
    <s v="30-01-2017"/>
    <x v="2"/>
    <x v="2"/>
    <x v="2"/>
    <x v="9"/>
    <x v="0"/>
    <x v="2"/>
    <x v="35"/>
    <n v="0"/>
    <n v="0"/>
    <n v="1446550"/>
    <n v="0"/>
    <n v="1446550"/>
    <n v="0"/>
    <x v="0"/>
    <n v="1446550"/>
    <n v="144655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80"/>
    <x v="1"/>
    <x v="380"/>
    <x v="0"/>
    <x v="0"/>
    <s v="Gobierno Regional"/>
    <x v="0"/>
    <x v="0"/>
    <s v="Futaleufu"/>
    <x v="0"/>
    <x v="5"/>
    <s v="30-01-2017"/>
    <x v="2"/>
    <x v="2"/>
    <x v="2"/>
    <x v="9"/>
    <x v="0"/>
    <x v="2"/>
    <x v="35"/>
    <n v="0"/>
    <n v="0"/>
    <n v="1800000"/>
    <n v="0"/>
    <n v="1800000"/>
    <n v="0"/>
    <x v="0"/>
    <n v="1800000"/>
    <n v="18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81"/>
    <x v="1"/>
    <x v="381"/>
    <x v="0"/>
    <x v="0"/>
    <s v="Gobierno Regional"/>
    <x v="0"/>
    <x v="0"/>
    <s v="Castro"/>
    <x v="0"/>
    <x v="5"/>
    <s v="30-01-2017"/>
    <x v="2"/>
    <x v="2"/>
    <x v="2"/>
    <x v="9"/>
    <x v="0"/>
    <x v="2"/>
    <x v="35"/>
    <n v="0"/>
    <n v="0"/>
    <n v="1356820"/>
    <n v="0"/>
    <n v="1356820"/>
    <n v="0"/>
    <x v="0"/>
    <n v="1356820"/>
    <n v="135682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82"/>
    <x v="1"/>
    <x v="382"/>
    <x v="0"/>
    <x v="0"/>
    <s v="Gobierno Regional"/>
    <x v="0"/>
    <x v="0"/>
    <s v="Castro"/>
    <x v="0"/>
    <x v="5"/>
    <s v="30-01-2017"/>
    <x v="2"/>
    <x v="2"/>
    <x v="2"/>
    <x v="9"/>
    <x v="0"/>
    <x v="2"/>
    <x v="35"/>
    <n v="0"/>
    <n v="0"/>
    <n v="5976681"/>
    <n v="0"/>
    <n v="5976681"/>
    <n v="0"/>
    <x v="0"/>
    <n v="5976681"/>
    <n v="5976681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83"/>
    <x v="1"/>
    <x v="383"/>
    <x v="0"/>
    <x v="0"/>
    <s v="Gobierno Regional"/>
    <x v="0"/>
    <x v="0"/>
    <s v="Ancud"/>
    <x v="0"/>
    <x v="5"/>
    <s v="30-01-2017"/>
    <x v="2"/>
    <x v="2"/>
    <x v="2"/>
    <x v="9"/>
    <x v="0"/>
    <x v="2"/>
    <x v="35"/>
    <n v="0"/>
    <n v="0"/>
    <n v="1700000"/>
    <n v="0"/>
    <n v="1700000"/>
    <n v="0"/>
    <x v="0"/>
    <n v="1700000"/>
    <n v="17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84"/>
    <x v="1"/>
    <x v="384"/>
    <x v="0"/>
    <x v="0"/>
    <s v="Gobierno Regional"/>
    <x v="0"/>
    <x v="0"/>
    <s v="Dalcahue"/>
    <x v="0"/>
    <x v="5"/>
    <s v="30-01-2017"/>
    <x v="2"/>
    <x v="2"/>
    <x v="2"/>
    <x v="9"/>
    <x v="0"/>
    <x v="2"/>
    <x v="35"/>
    <n v="0"/>
    <n v="0"/>
    <n v="1700000"/>
    <n v="0"/>
    <n v="1700000"/>
    <n v="0"/>
    <x v="0"/>
    <n v="1700000"/>
    <n v="17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85"/>
    <x v="1"/>
    <x v="385"/>
    <x v="0"/>
    <x v="0"/>
    <s v="Gobierno Regional"/>
    <x v="0"/>
    <x v="0"/>
    <s v="Castro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86"/>
    <x v="1"/>
    <x v="386"/>
    <x v="0"/>
    <x v="0"/>
    <s v="Gobierno Regional"/>
    <x v="0"/>
    <x v="0"/>
    <s v="San Pablo"/>
    <x v="0"/>
    <x v="5"/>
    <s v="30-01-2017"/>
    <x v="2"/>
    <x v="2"/>
    <x v="2"/>
    <x v="9"/>
    <x v="0"/>
    <x v="2"/>
    <x v="35"/>
    <n v="0"/>
    <n v="0"/>
    <n v="1760613"/>
    <n v="0"/>
    <n v="1760613"/>
    <n v="0"/>
    <x v="0"/>
    <n v="1760613"/>
    <n v="1760613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87"/>
    <x v="1"/>
    <x v="387"/>
    <x v="0"/>
    <x v="0"/>
    <s v="Gobierno Regional"/>
    <x v="0"/>
    <x v="0"/>
    <s v="Dalcahue"/>
    <x v="0"/>
    <x v="5"/>
    <s v="30-01-2017"/>
    <x v="2"/>
    <x v="2"/>
    <x v="2"/>
    <x v="9"/>
    <x v="0"/>
    <x v="2"/>
    <x v="35"/>
    <n v="0"/>
    <n v="0"/>
    <n v="1700000"/>
    <n v="0"/>
    <n v="1700000"/>
    <n v="0"/>
    <x v="0"/>
    <n v="1700000"/>
    <n v="17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88"/>
    <x v="1"/>
    <x v="388"/>
    <x v="0"/>
    <x v="0"/>
    <s v="Gobierno Regional"/>
    <x v="0"/>
    <x v="0"/>
    <s v="Puerto Montt"/>
    <x v="0"/>
    <x v="5"/>
    <s v="30-01-2017"/>
    <x v="2"/>
    <x v="2"/>
    <x v="2"/>
    <x v="9"/>
    <x v="0"/>
    <x v="2"/>
    <x v="35"/>
    <n v="0"/>
    <n v="0"/>
    <n v="1700000"/>
    <n v="0"/>
    <n v="1700000"/>
    <n v="0"/>
    <x v="0"/>
    <n v="1700000"/>
    <n v="17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89"/>
    <x v="1"/>
    <x v="389"/>
    <x v="0"/>
    <x v="0"/>
    <s v="Gobierno Regional"/>
    <x v="0"/>
    <x v="0"/>
    <s v="Rio Negro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90"/>
    <x v="1"/>
    <x v="390"/>
    <x v="0"/>
    <x v="0"/>
    <s v="Gobierno Regional"/>
    <x v="0"/>
    <x v="0"/>
    <s v="Rio Negro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91"/>
    <x v="1"/>
    <x v="391"/>
    <x v="0"/>
    <x v="0"/>
    <s v="Gobierno Regional"/>
    <x v="0"/>
    <x v="0"/>
    <s v="Chonchi"/>
    <x v="0"/>
    <x v="1"/>
    <s v="30-01-2017"/>
    <x v="2"/>
    <x v="2"/>
    <x v="2"/>
    <x v="9"/>
    <x v="0"/>
    <x v="2"/>
    <x v="35"/>
    <n v="0"/>
    <n v="0"/>
    <n v="3500000"/>
    <n v="0"/>
    <n v="3500000"/>
    <n v="0"/>
    <x v="0"/>
    <n v="3500000"/>
    <n v="3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92"/>
    <x v="1"/>
    <x v="392"/>
    <x v="0"/>
    <x v="0"/>
    <s v="Gobierno Regional"/>
    <x v="0"/>
    <x v="0"/>
    <s v="Rio Negro"/>
    <x v="0"/>
    <x v="5"/>
    <s v="30-01-2017"/>
    <x v="2"/>
    <x v="2"/>
    <x v="2"/>
    <x v="9"/>
    <x v="0"/>
    <x v="2"/>
    <x v="35"/>
    <n v="0"/>
    <n v="0"/>
    <n v="1400000"/>
    <n v="0"/>
    <n v="1400000"/>
    <n v="0"/>
    <x v="0"/>
    <n v="1400000"/>
    <n v="14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93"/>
    <x v="1"/>
    <x v="393"/>
    <x v="0"/>
    <x v="0"/>
    <s v="Gobierno Regional"/>
    <x v="0"/>
    <x v="0"/>
    <s v="Rio Negro"/>
    <x v="0"/>
    <x v="5"/>
    <s v="30-01-2017"/>
    <x v="2"/>
    <x v="2"/>
    <x v="2"/>
    <x v="9"/>
    <x v="0"/>
    <x v="2"/>
    <x v="35"/>
    <n v="0"/>
    <n v="0"/>
    <n v="1400000"/>
    <n v="0"/>
    <n v="1400000"/>
    <n v="0"/>
    <x v="0"/>
    <n v="1400000"/>
    <n v="14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94"/>
    <x v="1"/>
    <x v="394"/>
    <x v="0"/>
    <x v="0"/>
    <s v="Gobierno Regional"/>
    <x v="0"/>
    <x v="0"/>
    <s v="Puerto Montt"/>
    <x v="0"/>
    <x v="5"/>
    <s v="30-01-2017"/>
    <x v="2"/>
    <x v="2"/>
    <x v="2"/>
    <x v="9"/>
    <x v="0"/>
    <x v="2"/>
    <x v="35"/>
    <n v="0"/>
    <n v="0"/>
    <n v="1324000"/>
    <n v="0"/>
    <n v="1324000"/>
    <n v="0"/>
    <x v="0"/>
    <n v="1324000"/>
    <n v="1324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95"/>
    <x v="1"/>
    <x v="395"/>
    <x v="0"/>
    <x v="0"/>
    <s v="Gobierno Regional"/>
    <x v="0"/>
    <x v="0"/>
    <s v="Puyehue"/>
    <x v="0"/>
    <x v="1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96"/>
    <x v="1"/>
    <x v="396"/>
    <x v="0"/>
    <x v="0"/>
    <s v="Gobierno Regional"/>
    <x v="0"/>
    <x v="0"/>
    <s v="Quinchao"/>
    <x v="0"/>
    <x v="1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97"/>
    <x v="1"/>
    <x v="397"/>
    <x v="0"/>
    <x v="0"/>
    <s v="Gobierno Regional"/>
    <x v="0"/>
    <x v="0"/>
    <s v="Maullin"/>
    <x v="0"/>
    <x v="1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98"/>
    <x v="1"/>
    <x v="398"/>
    <x v="0"/>
    <x v="0"/>
    <s v="Gobierno Regional"/>
    <x v="0"/>
    <x v="0"/>
    <s v="Ancud"/>
    <x v="0"/>
    <x v="1"/>
    <s v="30-01-2017"/>
    <x v="2"/>
    <x v="2"/>
    <x v="2"/>
    <x v="9"/>
    <x v="0"/>
    <x v="2"/>
    <x v="35"/>
    <n v="0"/>
    <n v="0"/>
    <n v="2800000"/>
    <n v="0"/>
    <n v="2800000"/>
    <n v="0"/>
    <x v="0"/>
    <n v="2800000"/>
    <n v="28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399"/>
    <x v="1"/>
    <x v="399"/>
    <x v="0"/>
    <x v="0"/>
    <s v="Gobierno Regional"/>
    <x v="0"/>
    <x v="0"/>
    <s v="Futaleufu"/>
    <x v="0"/>
    <x v="1"/>
    <s v="30-01-2017"/>
    <x v="2"/>
    <x v="2"/>
    <x v="2"/>
    <x v="9"/>
    <x v="0"/>
    <x v="2"/>
    <x v="35"/>
    <n v="0"/>
    <n v="0"/>
    <n v="3500000"/>
    <n v="0"/>
    <n v="3500000"/>
    <n v="0"/>
    <x v="0"/>
    <n v="3500000"/>
    <n v="3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00"/>
    <x v="1"/>
    <x v="400"/>
    <x v="0"/>
    <x v="0"/>
    <s v="Gobierno Regional"/>
    <x v="0"/>
    <x v="0"/>
    <s v="Chaiten"/>
    <x v="0"/>
    <x v="5"/>
    <s v="30-01-2017"/>
    <x v="2"/>
    <x v="2"/>
    <x v="2"/>
    <x v="9"/>
    <x v="0"/>
    <x v="2"/>
    <x v="35"/>
    <n v="0"/>
    <n v="0"/>
    <n v="900000"/>
    <n v="0"/>
    <n v="900000"/>
    <n v="0"/>
    <x v="0"/>
    <n v="900000"/>
    <n v="9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01"/>
    <x v="1"/>
    <x v="401"/>
    <x v="0"/>
    <x v="0"/>
    <s v="Gobierno Regional"/>
    <x v="0"/>
    <x v="0"/>
    <s v="Ancud"/>
    <x v="0"/>
    <x v="5"/>
    <s v="30-01-2017"/>
    <x v="2"/>
    <x v="2"/>
    <x v="2"/>
    <x v="9"/>
    <x v="0"/>
    <x v="2"/>
    <x v="35"/>
    <n v="0"/>
    <n v="0"/>
    <n v="1450000"/>
    <n v="0"/>
    <n v="1450000"/>
    <n v="0"/>
    <x v="0"/>
    <n v="1450000"/>
    <n v="145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02"/>
    <x v="1"/>
    <x v="402"/>
    <x v="0"/>
    <x v="0"/>
    <s v="Gobierno Regional"/>
    <x v="0"/>
    <x v="0"/>
    <s v="Los Muermos"/>
    <x v="0"/>
    <x v="5"/>
    <s v="30-01-2017"/>
    <x v="2"/>
    <x v="2"/>
    <x v="2"/>
    <x v="9"/>
    <x v="0"/>
    <x v="2"/>
    <x v="35"/>
    <n v="0"/>
    <n v="0"/>
    <n v="1700000"/>
    <n v="0"/>
    <n v="1700000"/>
    <n v="0"/>
    <x v="0"/>
    <n v="1700000"/>
    <n v="17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03"/>
    <x v="1"/>
    <x v="403"/>
    <x v="0"/>
    <x v="0"/>
    <s v="Gobierno Regional"/>
    <x v="0"/>
    <x v="0"/>
    <s v="Los Muermos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04"/>
    <x v="1"/>
    <x v="404"/>
    <x v="0"/>
    <x v="0"/>
    <s v="Gobierno Regional"/>
    <x v="0"/>
    <x v="0"/>
    <s v="Puerto Montt"/>
    <x v="0"/>
    <x v="1"/>
    <s v="30-01-2017"/>
    <x v="2"/>
    <x v="2"/>
    <x v="2"/>
    <x v="9"/>
    <x v="0"/>
    <x v="2"/>
    <x v="35"/>
    <n v="0"/>
    <n v="0"/>
    <n v="3500000"/>
    <n v="0"/>
    <n v="3500000"/>
    <n v="0"/>
    <x v="0"/>
    <n v="3500000"/>
    <n v="3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05"/>
    <x v="1"/>
    <x v="405"/>
    <x v="0"/>
    <x v="0"/>
    <s v="Gobierno Regional"/>
    <x v="0"/>
    <x v="0"/>
    <s v="San Pablo"/>
    <x v="0"/>
    <x v="5"/>
    <s v="30-01-2017"/>
    <x v="2"/>
    <x v="2"/>
    <x v="2"/>
    <x v="9"/>
    <x v="0"/>
    <x v="2"/>
    <x v="35"/>
    <n v="0"/>
    <n v="0"/>
    <n v="4000000"/>
    <n v="0"/>
    <n v="4000000"/>
    <n v="0"/>
    <x v="0"/>
    <n v="4000000"/>
    <n v="4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06"/>
    <x v="1"/>
    <x v="406"/>
    <x v="0"/>
    <x v="0"/>
    <s v="Gobierno Regional"/>
    <x v="0"/>
    <x v="0"/>
    <s v="Dalcahue"/>
    <x v="0"/>
    <x v="1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07"/>
    <x v="1"/>
    <x v="407"/>
    <x v="0"/>
    <x v="0"/>
    <s v="Gobierno Regional"/>
    <x v="0"/>
    <x v="0"/>
    <s v="Calbuco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08"/>
    <x v="1"/>
    <x v="408"/>
    <x v="0"/>
    <x v="0"/>
    <s v="Gobierno Regional"/>
    <x v="0"/>
    <x v="0"/>
    <s v="Puerto Montt"/>
    <x v="0"/>
    <x v="5"/>
    <s v="30-01-2017"/>
    <x v="2"/>
    <x v="2"/>
    <x v="2"/>
    <x v="9"/>
    <x v="0"/>
    <x v="2"/>
    <x v="35"/>
    <n v="0"/>
    <n v="0"/>
    <n v="4500000"/>
    <n v="0"/>
    <n v="4500000"/>
    <n v="0"/>
    <x v="0"/>
    <n v="4500000"/>
    <n v="4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09"/>
    <x v="1"/>
    <x v="409"/>
    <x v="0"/>
    <x v="0"/>
    <s v="Gobierno Regional"/>
    <x v="0"/>
    <x v="0"/>
    <s v="Maullin"/>
    <x v="0"/>
    <x v="1"/>
    <s v="30-01-2017"/>
    <x v="2"/>
    <x v="2"/>
    <x v="2"/>
    <x v="9"/>
    <x v="0"/>
    <x v="2"/>
    <x v="35"/>
    <n v="0"/>
    <n v="0"/>
    <n v="4000000"/>
    <n v="0"/>
    <n v="4000000"/>
    <n v="0"/>
    <x v="0"/>
    <n v="4000000"/>
    <n v="4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10"/>
    <x v="1"/>
    <x v="410"/>
    <x v="0"/>
    <x v="0"/>
    <s v="Gobierno Regional"/>
    <x v="0"/>
    <x v="0"/>
    <s v="Puerto Montt"/>
    <x v="0"/>
    <x v="1"/>
    <s v="30-01-2017"/>
    <x v="2"/>
    <x v="2"/>
    <x v="2"/>
    <x v="9"/>
    <x v="0"/>
    <x v="2"/>
    <x v="35"/>
    <n v="0"/>
    <n v="0"/>
    <n v="3500000"/>
    <n v="0"/>
    <n v="3500000"/>
    <n v="0"/>
    <x v="0"/>
    <n v="3500000"/>
    <n v="3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11"/>
    <x v="1"/>
    <x v="411"/>
    <x v="0"/>
    <x v="0"/>
    <s v="Gobierno Regional"/>
    <x v="0"/>
    <x v="0"/>
    <s v="Ancud"/>
    <x v="0"/>
    <x v="1"/>
    <s v="30-01-2017"/>
    <x v="2"/>
    <x v="2"/>
    <x v="2"/>
    <x v="9"/>
    <x v="0"/>
    <x v="2"/>
    <x v="35"/>
    <n v="0"/>
    <n v="0"/>
    <n v="4000000"/>
    <n v="0"/>
    <n v="4000000"/>
    <n v="0"/>
    <x v="0"/>
    <n v="4000000"/>
    <n v="4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12"/>
    <x v="1"/>
    <x v="412"/>
    <x v="0"/>
    <x v="0"/>
    <s v="Gobierno Regional"/>
    <x v="0"/>
    <x v="0"/>
    <s v="Puerto Montt"/>
    <x v="0"/>
    <x v="5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13"/>
    <x v="1"/>
    <x v="413"/>
    <x v="0"/>
    <x v="0"/>
    <s v="Gobierno Regional"/>
    <x v="0"/>
    <x v="0"/>
    <s v="Calbuco"/>
    <x v="0"/>
    <x v="1"/>
    <s v="30-01-2017"/>
    <x v="2"/>
    <x v="2"/>
    <x v="2"/>
    <x v="9"/>
    <x v="0"/>
    <x v="2"/>
    <x v="35"/>
    <n v="0"/>
    <n v="0"/>
    <n v="3500000"/>
    <n v="0"/>
    <n v="3500000"/>
    <n v="0"/>
    <x v="0"/>
    <n v="3500000"/>
    <n v="3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14"/>
    <x v="1"/>
    <x v="414"/>
    <x v="0"/>
    <x v="0"/>
    <s v="Gobierno Regional"/>
    <x v="0"/>
    <x v="0"/>
    <s v="Curaco de Velez"/>
    <x v="0"/>
    <x v="1"/>
    <s v="30-01-2017"/>
    <x v="2"/>
    <x v="2"/>
    <x v="2"/>
    <x v="9"/>
    <x v="0"/>
    <x v="2"/>
    <x v="35"/>
    <n v="0"/>
    <n v="0"/>
    <n v="3600000"/>
    <n v="0"/>
    <n v="3600000"/>
    <n v="0"/>
    <x v="0"/>
    <n v="3600000"/>
    <n v="36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15"/>
    <x v="1"/>
    <x v="415"/>
    <x v="0"/>
    <x v="0"/>
    <s v="Gobierno Regional"/>
    <x v="0"/>
    <x v="0"/>
    <s v="Frutillar"/>
    <x v="0"/>
    <x v="5"/>
    <s v="30-01-2017"/>
    <x v="2"/>
    <x v="2"/>
    <x v="2"/>
    <x v="9"/>
    <x v="0"/>
    <x v="2"/>
    <x v="35"/>
    <n v="0"/>
    <n v="0"/>
    <n v="743500"/>
    <n v="0"/>
    <n v="743500"/>
    <n v="0"/>
    <x v="0"/>
    <n v="743500"/>
    <n v="7435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16"/>
    <x v="1"/>
    <x v="416"/>
    <x v="0"/>
    <x v="0"/>
    <s v="Gobierno Regional"/>
    <x v="0"/>
    <x v="0"/>
    <s v="Quinchao"/>
    <x v="0"/>
    <x v="1"/>
    <s v="30-01-2017"/>
    <x v="2"/>
    <x v="2"/>
    <x v="2"/>
    <x v="9"/>
    <x v="0"/>
    <x v="2"/>
    <x v="35"/>
    <n v="0"/>
    <n v="0"/>
    <n v="934978"/>
    <n v="0"/>
    <n v="934978"/>
    <n v="0"/>
    <x v="0"/>
    <n v="934978"/>
    <n v="934978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17"/>
    <x v="1"/>
    <x v="417"/>
    <x v="0"/>
    <x v="0"/>
    <s v="Gobierno Regional"/>
    <x v="0"/>
    <x v="0"/>
    <s v="Futaleufu"/>
    <x v="0"/>
    <x v="1"/>
    <s v="30-01-2017"/>
    <x v="2"/>
    <x v="2"/>
    <x v="2"/>
    <x v="9"/>
    <x v="0"/>
    <x v="2"/>
    <x v="35"/>
    <n v="0"/>
    <n v="0"/>
    <n v="3500000"/>
    <n v="0"/>
    <n v="3500000"/>
    <n v="0"/>
    <x v="0"/>
    <n v="3500000"/>
    <n v="3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18"/>
    <x v="1"/>
    <x v="418"/>
    <x v="0"/>
    <x v="0"/>
    <s v="Gobierno Regional"/>
    <x v="0"/>
    <x v="0"/>
    <s v="Quinchao"/>
    <x v="0"/>
    <x v="1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19"/>
    <x v="1"/>
    <x v="419"/>
    <x v="0"/>
    <x v="0"/>
    <s v="Gobierno Regional"/>
    <x v="0"/>
    <x v="0"/>
    <s v="Purranque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20"/>
    <x v="1"/>
    <x v="420"/>
    <x v="0"/>
    <x v="0"/>
    <s v="Gobierno Regional"/>
    <x v="0"/>
    <x v="0"/>
    <s v="Chonchi"/>
    <x v="0"/>
    <x v="1"/>
    <s v="30-01-2017"/>
    <x v="2"/>
    <x v="2"/>
    <x v="2"/>
    <x v="9"/>
    <x v="0"/>
    <x v="2"/>
    <x v="35"/>
    <n v="0"/>
    <n v="0"/>
    <n v="4000000"/>
    <n v="0"/>
    <n v="4000000"/>
    <n v="0"/>
    <x v="0"/>
    <n v="4000000"/>
    <n v="4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21"/>
    <x v="1"/>
    <x v="421"/>
    <x v="0"/>
    <x v="0"/>
    <s v="Gobierno Regional"/>
    <x v="0"/>
    <x v="0"/>
    <s v="Ancud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22"/>
    <x v="1"/>
    <x v="422"/>
    <x v="0"/>
    <x v="0"/>
    <s v="Gobierno Regional"/>
    <x v="0"/>
    <x v="0"/>
    <s v="Rio Negro"/>
    <x v="0"/>
    <x v="1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23"/>
    <x v="1"/>
    <x v="423"/>
    <x v="0"/>
    <x v="0"/>
    <s v="Gobierno Regional"/>
    <x v="0"/>
    <x v="0"/>
    <s v="Palena"/>
    <x v="0"/>
    <x v="1"/>
    <s v="30-01-2017"/>
    <x v="2"/>
    <x v="2"/>
    <x v="2"/>
    <x v="9"/>
    <x v="0"/>
    <x v="2"/>
    <x v="35"/>
    <n v="0"/>
    <n v="0"/>
    <n v="2100000"/>
    <n v="0"/>
    <n v="2100000"/>
    <n v="0"/>
    <x v="0"/>
    <n v="2100000"/>
    <n v="21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24"/>
    <x v="1"/>
    <x v="424"/>
    <x v="0"/>
    <x v="0"/>
    <s v="Gobierno Regional"/>
    <x v="0"/>
    <x v="0"/>
    <s v="Purranque"/>
    <x v="0"/>
    <x v="1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25"/>
    <x v="1"/>
    <x v="425"/>
    <x v="0"/>
    <x v="0"/>
    <s v="Gobierno Regional"/>
    <x v="0"/>
    <x v="0"/>
    <s v="Osorno"/>
    <x v="0"/>
    <x v="5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26"/>
    <x v="1"/>
    <x v="426"/>
    <x v="0"/>
    <x v="0"/>
    <s v="Gobierno Regional"/>
    <x v="0"/>
    <x v="0"/>
    <s v="Ancud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27"/>
    <x v="1"/>
    <x v="427"/>
    <x v="0"/>
    <x v="0"/>
    <s v="Gobierno Regional"/>
    <x v="0"/>
    <x v="0"/>
    <s v="Ancud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28"/>
    <x v="1"/>
    <x v="428"/>
    <x v="0"/>
    <x v="0"/>
    <s v="Gobierno Regional"/>
    <x v="0"/>
    <x v="0"/>
    <s v="Puerto Montt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29"/>
    <x v="1"/>
    <x v="429"/>
    <x v="0"/>
    <x v="0"/>
    <s v="Gobierno Regional"/>
    <x v="0"/>
    <x v="0"/>
    <s v="Hualaihue"/>
    <x v="0"/>
    <x v="1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30"/>
    <x v="1"/>
    <x v="430"/>
    <x v="0"/>
    <x v="0"/>
    <s v="Gobierno Regional"/>
    <x v="0"/>
    <x v="0"/>
    <s v="Hualaihue"/>
    <x v="0"/>
    <x v="1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31"/>
    <x v="1"/>
    <x v="431"/>
    <x v="0"/>
    <x v="0"/>
    <s v="Gobierno Regional"/>
    <x v="0"/>
    <x v="0"/>
    <s v="Puerto Montt"/>
    <x v="0"/>
    <x v="1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32"/>
    <x v="1"/>
    <x v="432"/>
    <x v="0"/>
    <x v="0"/>
    <s v="Gobierno Regional"/>
    <x v="0"/>
    <x v="0"/>
    <s v="Dalcahue"/>
    <x v="0"/>
    <x v="5"/>
    <s v="30-01-2017"/>
    <x v="2"/>
    <x v="2"/>
    <x v="2"/>
    <x v="9"/>
    <x v="0"/>
    <x v="2"/>
    <x v="35"/>
    <n v="0"/>
    <n v="0"/>
    <n v="700000"/>
    <n v="0"/>
    <n v="700000"/>
    <n v="0"/>
    <x v="0"/>
    <n v="700000"/>
    <n v="7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33"/>
    <x v="1"/>
    <x v="433"/>
    <x v="0"/>
    <x v="0"/>
    <s v="Gobierno Regional"/>
    <x v="0"/>
    <x v="0"/>
    <s v="San Juan de la Costa"/>
    <x v="0"/>
    <x v="1"/>
    <s v="30-01-2017"/>
    <x v="2"/>
    <x v="2"/>
    <x v="2"/>
    <x v="9"/>
    <x v="0"/>
    <x v="2"/>
    <x v="35"/>
    <n v="0"/>
    <n v="0"/>
    <n v="2900000"/>
    <n v="0"/>
    <n v="2900000"/>
    <n v="0"/>
    <x v="0"/>
    <n v="2900000"/>
    <n v="29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34"/>
    <x v="1"/>
    <x v="434"/>
    <x v="0"/>
    <x v="0"/>
    <s v="Gobierno Regional"/>
    <x v="0"/>
    <x v="0"/>
    <s v="Castro"/>
    <x v="0"/>
    <x v="1"/>
    <s v="30-01-2017"/>
    <x v="2"/>
    <x v="2"/>
    <x v="2"/>
    <x v="9"/>
    <x v="0"/>
    <x v="2"/>
    <x v="35"/>
    <n v="0"/>
    <n v="0"/>
    <n v="3500000"/>
    <n v="0"/>
    <n v="3500000"/>
    <n v="0"/>
    <x v="0"/>
    <n v="3500000"/>
    <n v="3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35"/>
    <x v="1"/>
    <x v="435"/>
    <x v="0"/>
    <x v="0"/>
    <s v="Gobierno Regional"/>
    <x v="0"/>
    <x v="0"/>
    <s v="Chonchi"/>
    <x v="0"/>
    <x v="1"/>
    <s v="30-01-2017"/>
    <x v="2"/>
    <x v="2"/>
    <x v="2"/>
    <x v="9"/>
    <x v="0"/>
    <x v="2"/>
    <x v="35"/>
    <n v="0"/>
    <n v="0"/>
    <n v="3800000"/>
    <n v="0"/>
    <n v="3800000"/>
    <n v="0"/>
    <x v="0"/>
    <n v="3800000"/>
    <n v="38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36"/>
    <x v="1"/>
    <x v="436"/>
    <x v="0"/>
    <x v="0"/>
    <s v="Gobierno Regional"/>
    <x v="0"/>
    <x v="0"/>
    <s v="Puqueldon"/>
    <x v="0"/>
    <x v="1"/>
    <s v="30-01-2017"/>
    <x v="2"/>
    <x v="2"/>
    <x v="2"/>
    <x v="9"/>
    <x v="0"/>
    <x v="2"/>
    <x v="35"/>
    <n v="0"/>
    <n v="0"/>
    <n v="2800000"/>
    <n v="0"/>
    <n v="2800000"/>
    <n v="0"/>
    <x v="0"/>
    <n v="2800000"/>
    <n v="28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37"/>
    <x v="1"/>
    <x v="437"/>
    <x v="0"/>
    <x v="0"/>
    <s v="Gobierno Regional"/>
    <x v="0"/>
    <x v="0"/>
    <s v="Futaleufu"/>
    <x v="0"/>
    <x v="1"/>
    <s v="30-01-2017"/>
    <x v="2"/>
    <x v="2"/>
    <x v="2"/>
    <x v="9"/>
    <x v="0"/>
    <x v="2"/>
    <x v="35"/>
    <n v="0"/>
    <n v="0"/>
    <n v="1949400"/>
    <n v="0"/>
    <n v="1949400"/>
    <n v="0"/>
    <x v="0"/>
    <n v="1949400"/>
    <n v="19494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38"/>
    <x v="1"/>
    <x v="438"/>
    <x v="0"/>
    <x v="0"/>
    <s v="Gobierno Regional"/>
    <x v="0"/>
    <x v="0"/>
    <s v="Puyehue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39"/>
    <x v="1"/>
    <x v="439"/>
    <x v="0"/>
    <x v="0"/>
    <s v="Gobierno Regional"/>
    <x v="0"/>
    <x v="0"/>
    <s v="Chonchi"/>
    <x v="0"/>
    <x v="5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40"/>
    <x v="1"/>
    <x v="440"/>
    <x v="0"/>
    <x v="0"/>
    <s v="Gobierno Regional"/>
    <x v="0"/>
    <x v="0"/>
    <s v="Castro"/>
    <x v="0"/>
    <x v="5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41"/>
    <x v="1"/>
    <x v="441"/>
    <x v="0"/>
    <x v="0"/>
    <s v="Gobierno Regional"/>
    <x v="0"/>
    <x v="0"/>
    <s v="Ancud"/>
    <x v="0"/>
    <x v="1"/>
    <s v="30-01-2017"/>
    <x v="2"/>
    <x v="2"/>
    <x v="2"/>
    <x v="9"/>
    <x v="0"/>
    <x v="2"/>
    <x v="35"/>
    <n v="0"/>
    <n v="0"/>
    <n v="1443080"/>
    <n v="0"/>
    <n v="1443080"/>
    <n v="0"/>
    <x v="0"/>
    <n v="1443080"/>
    <n v="144308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42"/>
    <x v="1"/>
    <x v="442"/>
    <x v="0"/>
    <x v="0"/>
    <s v="Gobierno Regional"/>
    <x v="0"/>
    <x v="0"/>
    <s v="Puerto Montt"/>
    <x v="0"/>
    <x v="1"/>
    <s v="30-01-2017"/>
    <x v="2"/>
    <x v="2"/>
    <x v="2"/>
    <x v="9"/>
    <x v="0"/>
    <x v="2"/>
    <x v="35"/>
    <n v="0"/>
    <n v="0"/>
    <n v="3500000"/>
    <n v="0"/>
    <n v="3500000"/>
    <n v="0"/>
    <x v="0"/>
    <n v="3500000"/>
    <n v="3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43"/>
    <x v="1"/>
    <x v="443"/>
    <x v="0"/>
    <x v="0"/>
    <s v="Gobierno Regional"/>
    <x v="0"/>
    <x v="0"/>
    <s v="Ancud"/>
    <x v="0"/>
    <x v="5"/>
    <s v="30-01-2017"/>
    <x v="2"/>
    <x v="2"/>
    <x v="2"/>
    <x v="9"/>
    <x v="0"/>
    <x v="2"/>
    <x v="35"/>
    <n v="0"/>
    <n v="0"/>
    <n v="4000000"/>
    <n v="0"/>
    <n v="4000000"/>
    <n v="0"/>
    <x v="0"/>
    <n v="4000000"/>
    <n v="4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44"/>
    <x v="1"/>
    <x v="444"/>
    <x v="0"/>
    <x v="0"/>
    <s v="Gobierno Regional"/>
    <x v="0"/>
    <x v="0"/>
    <s v="Castro"/>
    <x v="0"/>
    <x v="1"/>
    <s v="30-01-2017"/>
    <x v="2"/>
    <x v="2"/>
    <x v="2"/>
    <x v="9"/>
    <x v="0"/>
    <x v="2"/>
    <x v="35"/>
    <n v="0"/>
    <n v="0"/>
    <n v="3500000"/>
    <n v="0"/>
    <n v="3500000"/>
    <n v="0"/>
    <x v="0"/>
    <n v="3500000"/>
    <n v="3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45"/>
    <x v="1"/>
    <x v="445"/>
    <x v="0"/>
    <x v="0"/>
    <s v="Gobierno Regional"/>
    <x v="0"/>
    <x v="0"/>
    <s v="Chonchi"/>
    <x v="0"/>
    <x v="1"/>
    <s v="30-01-2017"/>
    <x v="2"/>
    <x v="2"/>
    <x v="2"/>
    <x v="9"/>
    <x v="0"/>
    <x v="2"/>
    <x v="35"/>
    <n v="0"/>
    <n v="0"/>
    <n v="3500000"/>
    <n v="0"/>
    <n v="3500000"/>
    <n v="0"/>
    <x v="0"/>
    <n v="3500000"/>
    <n v="3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46"/>
    <x v="1"/>
    <x v="446"/>
    <x v="0"/>
    <x v="0"/>
    <s v="Gobierno Regional"/>
    <x v="0"/>
    <x v="0"/>
    <s v="Rio Negro"/>
    <x v="0"/>
    <x v="1"/>
    <s v="30-01-2017"/>
    <x v="2"/>
    <x v="2"/>
    <x v="2"/>
    <x v="9"/>
    <x v="0"/>
    <x v="2"/>
    <x v="35"/>
    <n v="0"/>
    <n v="0"/>
    <n v="1400000"/>
    <n v="0"/>
    <n v="1400000"/>
    <n v="0"/>
    <x v="0"/>
    <n v="1400000"/>
    <n v="14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47"/>
    <x v="1"/>
    <x v="447"/>
    <x v="0"/>
    <x v="0"/>
    <s v="Gobierno Regional"/>
    <x v="0"/>
    <x v="0"/>
    <s v="Rio Negro"/>
    <x v="0"/>
    <x v="1"/>
    <s v="30-01-2017"/>
    <x v="2"/>
    <x v="2"/>
    <x v="2"/>
    <x v="9"/>
    <x v="0"/>
    <x v="2"/>
    <x v="35"/>
    <n v="0"/>
    <n v="0"/>
    <n v="1600000"/>
    <n v="0"/>
    <n v="1600000"/>
    <n v="0"/>
    <x v="0"/>
    <n v="1600000"/>
    <n v="16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48"/>
    <x v="1"/>
    <x v="448"/>
    <x v="0"/>
    <x v="0"/>
    <s v="Gobierno Regional"/>
    <x v="0"/>
    <x v="0"/>
    <s v="Chonchi"/>
    <x v="0"/>
    <x v="5"/>
    <s v="30-01-2017"/>
    <x v="2"/>
    <x v="2"/>
    <x v="2"/>
    <x v="9"/>
    <x v="0"/>
    <x v="2"/>
    <x v="35"/>
    <n v="0"/>
    <n v="0"/>
    <n v="1482000"/>
    <n v="0"/>
    <n v="1482000"/>
    <n v="0"/>
    <x v="0"/>
    <n v="1482000"/>
    <n v="1482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49"/>
    <x v="1"/>
    <x v="449"/>
    <x v="0"/>
    <x v="0"/>
    <s v="Gobierno Regional"/>
    <x v="0"/>
    <x v="0"/>
    <s v="Castro"/>
    <x v="0"/>
    <x v="5"/>
    <s v="30-01-2017"/>
    <x v="2"/>
    <x v="2"/>
    <x v="2"/>
    <x v="9"/>
    <x v="0"/>
    <x v="2"/>
    <x v="35"/>
    <n v="0"/>
    <n v="0"/>
    <n v="1239800"/>
    <n v="0"/>
    <n v="1239800"/>
    <n v="0"/>
    <x v="0"/>
    <n v="1239800"/>
    <n v="12398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50"/>
    <x v="1"/>
    <x v="450"/>
    <x v="0"/>
    <x v="0"/>
    <s v="Gobierno Regional"/>
    <x v="0"/>
    <x v="0"/>
    <s v="Llanquihue"/>
    <x v="0"/>
    <x v="1"/>
    <s v="30-01-2017"/>
    <x v="2"/>
    <x v="2"/>
    <x v="2"/>
    <x v="9"/>
    <x v="0"/>
    <x v="2"/>
    <x v="35"/>
    <n v="0"/>
    <n v="0"/>
    <n v="3000000"/>
    <n v="0"/>
    <n v="3000000"/>
    <n v="0"/>
    <x v="0"/>
    <n v="3000000"/>
    <n v="3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51"/>
    <x v="1"/>
    <x v="451"/>
    <x v="0"/>
    <x v="0"/>
    <s v="Gobierno Regional"/>
    <x v="0"/>
    <x v="0"/>
    <s v="Dalcahue"/>
    <x v="0"/>
    <x v="5"/>
    <s v="30-01-2017"/>
    <x v="2"/>
    <x v="2"/>
    <x v="2"/>
    <x v="9"/>
    <x v="0"/>
    <x v="2"/>
    <x v="35"/>
    <n v="0"/>
    <n v="0"/>
    <n v="3000000"/>
    <n v="0"/>
    <n v="3000000"/>
    <n v="0"/>
    <x v="0"/>
    <n v="3000000"/>
    <n v="3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52"/>
    <x v="1"/>
    <x v="452"/>
    <x v="0"/>
    <x v="0"/>
    <s v="Gobierno Regional"/>
    <x v="0"/>
    <x v="0"/>
    <s v="Osorno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53"/>
    <x v="1"/>
    <x v="453"/>
    <x v="0"/>
    <x v="0"/>
    <s v="Gobierno Regional"/>
    <x v="0"/>
    <x v="0"/>
    <s v="Quellon"/>
    <x v="0"/>
    <x v="1"/>
    <s v="30-01-2017"/>
    <x v="2"/>
    <x v="2"/>
    <x v="2"/>
    <x v="9"/>
    <x v="0"/>
    <x v="2"/>
    <x v="35"/>
    <n v="0"/>
    <n v="0"/>
    <n v="2463978"/>
    <n v="0"/>
    <n v="2463978"/>
    <n v="0"/>
    <x v="0"/>
    <n v="2463978"/>
    <n v="2463978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54"/>
    <x v="1"/>
    <x v="454"/>
    <x v="0"/>
    <x v="0"/>
    <s v="Gobierno Regional"/>
    <x v="0"/>
    <x v="0"/>
    <s v="Chonchi"/>
    <x v="0"/>
    <x v="1"/>
    <s v="30-01-2017"/>
    <x v="2"/>
    <x v="2"/>
    <x v="2"/>
    <x v="9"/>
    <x v="0"/>
    <x v="2"/>
    <x v="35"/>
    <n v="0"/>
    <n v="0"/>
    <n v="2000000"/>
    <n v="0"/>
    <n v="2000000"/>
    <n v="0"/>
    <x v="0"/>
    <n v="2000000"/>
    <n v="2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55"/>
    <x v="1"/>
    <x v="455"/>
    <x v="0"/>
    <x v="0"/>
    <s v="Gobierno Regional"/>
    <x v="0"/>
    <x v="0"/>
    <s v="Puerto Montt"/>
    <x v="0"/>
    <x v="5"/>
    <s v="30-01-2017"/>
    <x v="2"/>
    <x v="2"/>
    <x v="2"/>
    <x v="9"/>
    <x v="0"/>
    <x v="2"/>
    <x v="35"/>
    <n v="0"/>
    <n v="0"/>
    <n v="3900000"/>
    <n v="0"/>
    <n v="3900000"/>
    <n v="0"/>
    <x v="0"/>
    <n v="3900000"/>
    <n v="39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56"/>
    <x v="1"/>
    <x v="456"/>
    <x v="0"/>
    <x v="0"/>
    <s v="Gobierno Regional"/>
    <x v="0"/>
    <x v="0"/>
    <s v="Llanquihue"/>
    <x v="0"/>
    <x v="1"/>
    <s v="30-01-2017"/>
    <x v="2"/>
    <x v="2"/>
    <x v="2"/>
    <x v="9"/>
    <x v="0"/>
    <x v="2"/>
    <x v="35"/>
    <n v="0"/>
    <n v="0"/>
    <n v="3500000"/>
    <n v="0"/>
    <n v="3500000"/>
    <n v="0"/>
    <x v="0"/>
    <n v="3500000"/>
    <n v="3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57"/>
    <x v="1"/>
    <x v="457"/>
    <x v="0"/>
    <x v="0"/>
    <s v="Gobierno Regional"/>
    <x v="0"/>
    <x v="0"/>
    <s v="Futaleufu"/>
    <x v="0"/>
    <x v="1"/>
    <s v="30-01-2017"/>
    <x v="2"/>
    <x v="2"/>
    <x v="2"/>
    <x v="15"/>
    <x v="0"/>
    <x v="2"/>
    <x v="35"/>
    <n v="0"/>
    <n v="0"/>
    <n v="2500000"/>
    <n v="0"/>
    <n v="2500000"/>
    <n v="0"/>
    <x v="0"/>
    <n v="2500000"/>
    <n v="0"/>
    <n v="0"/>
    <n v="2500000"/>
    <n v="0"/>
    <x v="0"/>
    <n v="0"/>
    <x v="0"/>
    <x v="8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58"/>
    <x v="1"/>
    <x v="458"/>
    <x v="0"/>
    <x v="0"/>
    <s v="Gobierno Regional"/>
    <x v="0"/>
    <x v="0"/>
    <s v="Hualaihue"/>
    <x v="0"/>
    <x v="1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59"/>
    <x v="1"/>
    <x v="459"/>
    <x v="0"/>
    <x v="0"/>
    <s v="Gobierno Regional"/>
    <x v="0"/>
    <x v="0"/>
    <s v="Fresia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60"/>
    <x v="1"/>
    <x v="460"/>
    <x v="0"/>
    <x v="0"/>
    <s v="Gobierno Regional"/>
    <x v="0"/>
    <x v="0"/>
    <s v="Castro"/>
    <x v="0"/>
    <x v="5"/>
    <s v="30-01-2017"/>
    <x v="2"/>
    <x v="2"/>
    <x v="2"/>
    <x v="9"/>
    <x v="0"/>
    <x v="2"/>
    <x v="35"/>
    <n v="0"/>
    <n v="0"/>
    <n v="1700000"/>
    <n v="0"/>
    <n v="1700000"/>
    <n v="0"/>
    <x v="0"/>
    <n v="1700000"/>
    <n v="17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61"/>
    <x v="1"/>
    <x v="461"/>
    <x v="0"/>
    <x v="0"/>
    <s v="Gobierno Regional"/>
    <x v="0"/>
    <x v="0"/>
    <s v="Puerto Montt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62"/>
    <x v="1"/>
    <x v="462"/>
    <x v="0"/>
    <x v="0"/>
    <s v="Gobierno Regional"/>
    <x v="0"/>
    <x v="0"/>
    <s v="Puerto Montt"/>
    <x v="0"/>
    <x v="1"/>
    <s v="30-01-2017"/>
    <x v="2"/>
    <x v="2"/>
    <x v="2"/>
    <x v="9"/>
    <x v="0"/>
    <x v="2"/>
    <x v="35"/>
    <n v="0"/>
    <n v="0"/>
    <n v="2000000"/>
    <n v="0"/>
    <n v="2000000"/>
    <n v="0"/>
    <x v="0"/>
    <n v="2000000"/>
    <n v="2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63"/>
    <x v="1"/>
    <x v="463"/>
    <x v="0"/>
    <x v="0"/>
    <s v="Gobierno Regional"/>
    <x v="0"/>
    <x v="0"/>
    <s v="Hualaihue"/>
    <x v="0"/>
    <x v="1"/>
    <s v="30-01-2017"/>
    <x v="2"/>
    <x v="2"/>
    <x v="2"/>
    <x v="9"/>
    <x v="0"/>
    <x v="2"/>
    <x v="35"/>
    <n v="0"/>
    <n v="0"/>
    <n v="2100000"/>
    <n v="0"/>
    <n v="2100000"/>
    <n v="0"/>
    <x v="0"/>
    <n v="2100000"/>
    <n v="21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64"/>
    <x v="1"/>
    <x v="464"/>
    <x v="0"/>
    <x v="0"/>
    <s v="Gobierno Regional"/>
    <x v="0"/>
    <x v="0"/>
    <s v="Ancud"/>
    <x v="0"/>
    <x v="1"/>
    <s v="30-01-2017"/>
    <x v="2"/>
    <x v="2"/>
    <x v="2"/>
    <x v="9"/>
    <x v="0"/>
    <x v="2"/>
    <x v="35"/>
    <n v="0"/>
    <n v="0"/>
    <n v="4000000"/>
    <n v="0"/>
    <n v="4000000"/>
    <n v="0"/>
    <x v="0"/>
    <n v="4000000"/>
    <n v="4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65"/>
    <x v="1"/>
    <x v="465"/>
    <x v="0"/>
    <x v="0"/>
    <s v="Gobierno Regional"/>
    <x v="0"/>
    <x v="0"/>
    <s v="Hualaihue"/>
    <x v="0"/>
    <x v="1"/>
    <s v="30-01-2017"/>
    <x v="2"/>
    <x v="2"/>
    <x v="2"/>
    <x v="15"/>
    <x v="0"/>
    <x v="2"/>
    <x v="35"/>
    <n v="0"/>
    <n v="0"/>
    <n v="2500000"/>
    <n v="0"/>
    <n v="2500000"/>
    <n v="0"/>
    <x v="0"/>
    <n v="2500000"/>
    <n v="0"/>
    <n v="0"/>
    <n v="2500000"/>
    <n v="0"/>
    <x v="0"/>
    <n v="0"/>
    <x v="0"/>
    <x v="8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66"/>
    <x v="1"/>
    <x v="466"/>
    <x v="0"/>
    <x v="0"/>
    <s v="Gobierno Regional"/>
    <x v="0"/>
    <x v="0"/>
    <s v="Hualaihue"/>
    <x v="0"/>
    <x v="6"/>
    <s v="30-01-2017"/>
    <x v="2"/>
    <x v="2"/>
    <x v="2"/>
    <x v="14"/>
    <x v="0"/>
    <x v="2"/>
    <x v="35"/>
    <n v="0"/>
    <n v="0"/>
    <n v="3500000"/>
    <n v="0"/>
    <n v="3500000"/>
    <n v="0"/>
    <x v="0"/>
    <n v="3500000"/>
    <n v="3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67"/>
    <x v="1"/>
    <x v="467"/>
    <x v="0"/>
    <x v="0"/>
    <s v="Gobierno Regional"/>
    <x v="0"/>
    <x v="0"/>
    <s v="Puerto Montt"/>
    <x v="0"/>
    <x v="5"/>
    <s v="30-01-2017"/>
    <x v="2"/>
    <x v="2"/>
    <x v="2"/>
    <x v="9"/>
    <x v="0"/>
    <x v="2"/>
    <x v="35"/>
    <n v="0"/>
    <n v="0"/>
    <n v="1000000"/>
    <n v="0"/>
    <n v="1000000"/>
    <n v="0"/>
    <x v="0"/>
    <n v="1000000"/>
    <n v="1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68"/>
    <x v="1"/>
    <x v="468"/>
    <x v="0"/>
    <x v="0"/>
    <s v="Gobierno Regional"/>
    <x v="0"/>
    <x v="0"/>
    <s v="Puerto Octay"/>
    <x v="0"/>
    <x v="1"/>
    <s v="30-01-2017"/>
    <x v="2"/>
    <x v="2"/>
    <x v="2"/>
    <x v="9"/>
    <x v="0"/>
    <x v="2"/>
    <x v="35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69"/>
    <x v="1"/>
    <x v="469"/>
    <x v="0"/>
    <x v="0"/>
    <s v="Gobierno Regional"/>
    <x v="0"/>
    <x v="0"/>
    <s v="Hualaihue"/>
    <x v="0"/>
    <x v="1"/>
    <s v="30-01-2017"/>
    <x v="2"/>
    <x v="2"/>
    <x v="2"/>
    <x v="15"/>
    <x v="0"/>
    <x v="2"/>
    <x v="35"/>
    <n v="0"/>
    <n v="0"/>
    <n v="3500000"/>
    <n v="0"/>
    <n v="3500000"/>
    <n v="0"/>
    <x v="0"/>
    <n v="3500000"/>
    <n v="0"/>
    <n v="0"/>
    <n v="3500000"/>
    <n v="0"/>
    <x v="0"/>
    <n v="0"/>
    <x v="0"/>
    <x v="8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70"/>
    <x v="1"/>
    <x v="470"/>
    <x v="0"/>
    <x v="0"/>
    <s v="Gobierno Regional"/>
    <x v="0"/>
    <x v="0"/>
    <s v="Puerto Montt"/>
    <x v="0"/>
    <x v="5"/>
    <s v="30-01-2017"/>
    <x v="2"/>
    <x v="2"/>
    <x v="2"/>
    <x v="9"/>
    <x v="0"/>
    <x v="2"/>
    <x v="35"/>
    <n v="0"/>
    <n v="0"/>
    <n v="1155000"/>
    <n v="0"/>
    <n v="1155000"/>
    <n v="0"/>
    <x v="0"/>
    <n v="1155000"/>
    <n v="1155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71"/>
    <x v="1"/>
    <x v="471"/>
    <x v="0"/>
    <x v="0"/>
    <s v="Gobierno Regional"/>
    <x v="0"/>
    <x v="0"/>
    <s v="Futaleufu"/>
    <x v="0"/>
    <x v="1"/>
    <s v="30-01-2017"/>
    <x v="2"/>
    <x v="2"/>
    <x v="2"/>
    <x v="9"/>
    <x v="0"/>
    <x v="2"/>
    <x v="35"/>
    <n v="0"/>
    <n v="0"/>
    <n v="3500000"/>
    <n v="0"/>
    <n v="3500000"/>
    <n v="0"/>
    <x v="0"/>
    <n v="3500000"/>
    <n v="3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72"/>
    <x v="1"/>
    <x v="472"/>
    <x v="0"/>
    <x v="0"/>
    <s v="Gobierno Regional"/>
    <x v="0"/>
    <x v="0"/>
    <s v="Osorno"/>
    <x v="0"/>
    <x v="1"/>
    <s v="30-01-2017"/>
    <x v="2"/>
    <x v="2"/>
    <x v="2"/>
    <x v="9"/>
    <x v="0"/>
    <x v="2"/>
    <x v="35"/>
    <n v="0"/>
    <n v="0"/>
    <n v="1591037"/>
    <n v="0"/>
    <n v="1591037"/>
    <n v="0"/>
    <x v="0"/>
    <n v="1591037"/>
    <n v="1591037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73"/>
    <x v="1"/>
    <x v="473"/>
    <x v="0"/>
    <x v="0"/>
    <s v="Gobierno Regional"/>
    <x v="0"/>
    <x v="0"/>
    <s v="San Juan de la Costa"/>
    <x v="0"/>
    <x v="1"/>
    <s v="30-01-2017"/>
    <x v="2"/>
    <x v="2"/>
    <x v="2"/>
    <x v="9"/>
    <x v="0"/>
    <x v="2"/>
    <x v="35"/>
    <n v="0"/>
    <n v="0"/>
    <n v="3000000"/>
    <n v="0"/>
    <n v="3000000"/>
    <n v="0"/>
    <x v="0"/>
    <n v="3000000"/>
    <n v="3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74"/>
    <x v="1"/>
    <x v="474"/>
    <x v="0"/>
    <x v="0"/>
    <s v="Gobierno Regional"/>
    <x v="0"/>
    <x v="0"/>
    <s v="Calbuco"/>
    <x v="0"/>
    <x v="5"/>
    <s v="30-01-2017"/>
    <x v="2"/>
    <x v="2"/>
    <x v="2"/>
    <x v="9"/>
    <x v="0"/>
    <x v="2"/>
    <x v="35"/>
    <n v="0"/>
    <n v="0"/>
    <n v="1500000"/>
    <n v="0"/>
    <n v="1500000"/>
    <n v="0"/>
    <x v="0"/>
    <n v="1500000"/>
    <n v="1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75"/>
    <x v="1"/>
    <x v="475"/>
    <x v="0"/>
    <x v="0"/>
    <s v="Gobierno Regional"/>
    <x v="0"/>
    <x v="0"/>
    <s v="San Juan de la Costa"/>
    <x v="0"/>
    <x v="1"/>
    <s v="30-01-2017"/>
    <x v="2"/>
    <x v="2"/>
    <x v="2"/>
    <x v="9"/>
    <x v="0"/>
    <x v="2"/>
    <x v="35"/>
    <n v="0"/>
    <n v="0"/>
    <n v="3500000"/>
    <n v="0"/>
    <n v="3500000"/>
    <n v="0"/>
    <x v="0"/>
    <n v="3500000"/>
    <n v="3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76"/>
    <x v="1"/>
    <x v="476"/>
    <x v="0"/>
    <x v="0"/>
    <s v="Gobierno Regional"/>
    <x v="0"/>
    <x v="0"/>
    <s v="Calbuco"/>
    <x v="0"/>
    <x v="1"/>
    <s v="30-01-2017"/>
    <x v="2"/>
    <x v="2"/>
    <x v="2"/>
    <x v="9"/>
    <x v="0"/>
    <x v="2"/>
    <x v="35"/>
    <n v="0"/>
    <n v="0"/>
    <n v="3000000"/>
    <n v="0"/>
    <n v="3000000"/>
    <n v="0"/>
    <x v="0"/>
    <n v="3000000"/>
    <n v="3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77"/>
    <x v="1"/>
    <x v="477"/>
    <x v="0"/>
    <x v="0"/>
    <s v="Gobierno Regional"/>
    <x v="0"/>
    <x v="0"/>
    <s v="Maullin"/>
    <x v="0"/>
    <x v="5"/>
    <s v="30-01-2017"/>
    <x v="2"/>
    <x v="2"/>
    <x v="2"/>
    <x v="9"/>
    <x v="0"/>
    <x v="4"/>
    <x v="36"/>
    <n v="0"/>
    <n v="0"/>
    <n v="5000000"/>
    <n v="0"/>
    <n v="5000000"/>
    <n v="0"/>
    <x v="0"/>
    <n v="5000000"/>
    <n v="5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78"/>
    <x v="1"/>
    <x v="478"/>
    <x v="0"/>
    <x v="0"/>
    <s v="Gobierno Regional"/>
    <x v="0"/>
    <x v="0"/>
    <s v="Hualaihue"/>
    <x v="0"/>
    <x v="1"/>
    <s v="30-01-2017"/>
    <x v="2"/>
    <x v="2"/>
    <x v="2"/>
    <x v="15"/>
    <x v="0"/>
    <x v="4"/>
    <x v="36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79"/>
    <x v="1"/>
    <x v="479"/>
    <x v="0"/>
    <x v="0"/>
    <s v="Gobierno Regional"/>
    <x v="0"/>
    <x v="0"/>
    <s v="Puerto Montt"/>
    <x v="0"/>
    <x v="5"/>
    <s v="30-01-2017"/>
    <x v="2"/>
    <x v="2"/>
    <x v="2"/>
    <x v="16"/>
    <x v="0"/>
    <x v="4"/>
    <x v="36"/>
    <n v="0"/>
    <n v="0"/>
    <n v="5000000"/>
    <n v="0"/>
    <n v="5000000"/>
    <n v="0"/>
    <x v="0"/>
    <n v="5000000"/>
    <n v="5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80"/>
    <x v="1"/>
    <x v="480"/>
    <x v="0"/>
    <x v="0"/>
    <s v="Gobierno Regional"/>
    <x v="0"/>
    <x v="0"/>
    <s v="Quellon"/>
    <x v="0"/>
    <x v="6"/>
    <s v="30-01-2017"/>
    <x v="2"/>
    <x v="2"/>
    <x v="2"/>
    <x v="14"/>
    <x v="0"/>
    <x v="4"/>
    <x v="36"/>
    <n v="0"/>
    <n v="0"/>
    <n v="5000000"/>
    <n v="0"/>
    <n v="5000000"/>
    <n v="0"/>
    <x v="0"/>
    <n v="5000000"/>
    <n v="5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81"/>
    <x v="1"/>
    <x v="481"/>
    <x v="0"/>
    <x v="0"/>
    <s v="Gobierno Regional"/>
    <x v="0"/>
    <x v="0"/>
    <s v="Calbuco"/>
    <x v="0"/>
    <x v="5"/>
    <s v="30-01-2017"/>
    <x v="2"/>
    <x v="2"/>
    <x v="2"/>
    <x v="16"/>
    <x v="0"/>
    <x v="4"/>
    <x v="36"/>
    <n v="0"/>
    <n v="0"/>
    <n v="5000000"/>
    <n v="0"/>
    <n v="5000000"/>
    <n v="0"/>
    <x v="0"/>
    <n v="5000000"/>
    <n v="5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82"/>
    <x v="1"/>
    <x v="482"/>
    <x v="0"/>
    <x v="0"/>
    <s v="Gobierno Regional"/>
    <x v="0"/>
    <x v="0"/>
    <s v="Puyehue"/>
    <x v="0"/>
    <x v="5"/>
    <s v="30-01-2017"/>
    <x v="2"/>
    <x v="2"/>
    <x v="2"/>
    <x v="16"/>
    <x v="0"/>
    <x v="4"/>
    <x v="36"/>
    <n v="0"/>
    <n v="0"/>
    <n v="5000000"/>
    <n v="0"/>
    <n v="5000000"/>
    <n v="0"/>
    <x v="0"/>
    <n v="5000000"/>
    <n v="5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83"/>
    <x v="1"/>
    <x v="483"/>
    <x v="0"/>
    <x v="0"/>
    <s v="Gobierno Regional"/>
    <x v="0"/>
    <x v="0"/>
    <s v="Puerto Montt"/>
    <x v="0"/>
    <x v="6"/>
    <s v="30-01-2017"/>
    <x v="2"/>
    <x v="2"/>
    <x v="2"/>
    <x v="14"/>
    <x v="0"/>
    <x v="4"/>
    <x v="36"/>
    <n v="0"/>
    <n v="0"/>
    <n v="4999790"/>
    <n v="0"/>
    <n v="4999790"/>
    <n v="0"/>
    <x v="0"/>
    <n v="4999790"/>
    <n v="499979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84"/>
    <x v="1"/>
    <x v="484"/>
    <x v="0"/>
    <x v="0"/>
    <s v="Gobierno Regional"/>
    <x v="0"/>
    <x v="0"/>
    <s v="Rio Negro"/>
    <x v="0"/>
    <x v="5"/>
    <s v="30-01-2017"/>
    <x v="2"/>
    <x v="2"/>
    <x v="2"/>
    <x v="16"/>
    <x v="0"/>
    <x v="4"/>
    <x v="36"/>
    <n v="0"/>
    <n v="0"/>
    <n v="5000000"/>
    <n v="0"/>
    <n v="5000000"/>
    <n v="0"/>
    <x v="0"/>
    <n v="5000000"/>
    <n v="5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85"/>
    <x v="1"/>
    <x v="485"/>
    <x v="0"/>
    <x v="0"/>
    <s v="Gobierno Regional"/>
    <x v="0"/>
    <x v="0"/>
    <s v="Quemchi"/>
    <x v="0"/>
    <x v="5"/>
    <s v="30-01-2017"/>
    <x v="2"/>
    <x v="2"/>
    <x v="2"/>
    <x v="16"/>
    <x v="0"/>
    <x v="4"/>
    <x v="36"/>
    <n v="0"/>
    <n v="0"/>
    <n v="5000000"/>
    <n v="0"/>
    <n v="5000000"/>
    <n v="0"/>
    <x v="0"/>
    <n v="5000000"/>
    <n v="5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86"/>
    <x v="1"/>
    <x v="486"/>
    <x v="0"/>
    <x v="0"/>
    <s v="Gobierno Regional"/>
    <x v="0"/>
    <x v="0"/>
    <s v="Castro"/>
    <x v="0"/>
    <x v="6"/>
    <s v="30-01-2017"/>
    <x v="2"/>
    <x v="2"/>
    <x v="2"/>
    <x v="14"/>
    <x v="0"/>
    <x v="4"/>
    <x v="36"/>
    <n v="0"/>
    <n v="0"/>
    <n v="5000000"/>
    <n v="0"/>
    <n v="5000000"/>
    <n v="0"/>
    <x v="0"/>
    <n v="5000000"/>
    <n v="5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87"/>
    <x v="1"/>
    <x v="487"/>
    <x v="0"/>
    <x v="0"/>
    <s v="Gobierno Regional"/>
    <x v="0"/>
    <x v="0"/>
    <s v="Chonchi"/>
    <x v="0"/>
    <x v="6"/>
    <s v="30-01-2017"/>
    <x v="2"/>
    <x v="2"/>
    <x v="2"/>
    <x v="14"/>
    <x v="0"/>
    <x v="4"/>
    <x v="36"/>
    <n v="0"/>
    <n v="0"/>
    <n v="4999190"/>
    <n v="0"/>
    <n v="4999190"/>
    <n v="0"/>
    <x v="0"/>
    <n v="4999190"/>
    <n v="499919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88"/>
    <x v="1"/>
    <x v="488"/>
    <x v="0"/>
    <x v="0"/>
    <s v="Gobierno Regional"/>
    <x v="0"/>
    <x v="0"/>
    <s v="Puerto Montt"/>
    <x v="0"/>
    <x v="6"/>
    <s v="30-01-2017"/>
    <x v="2"/>
    <x v="2"/>
    <x v="2"/>
    <x v="14"/>
    <x v="0"/>
    <x v="4"/>
    <x v="36"/>
    <n v="0"/>
    <n v="0"/>
    <n v="5000000"/>
    <n v="0"/>
    <n v="5000000"/>
    <n v="0"/>
    <x v="0"/>
    <n v="5000000"/>
    <n v="5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89"/>
    <x v="1"/>
    <x v="489"/>
    <x v="0"/>
    <x v="0"/>
    <s v="Gobierno Regional"/>
    <x v="0"/>
    <x v="0"/>
    <s v="Osorno"/>
    <x v="0"/>
    <x v="6"/>
    <s v="30-01-2017"/>
    <x v="2"/>
    <x v="2"/>
    <x v="2"/>
    <x v="14"/>
    <x v="0"/>
    <x v="4"/>
    <x v="36"/>
    <n v="0"/>
    <n v="0"/>
    <n v="4955860"/>
    <n v="0"/>
    <n v="4955860"/>
    <n v="0"/>
    <x v="0"/>
    <n v="4955860"/>
    <n v="495586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90"/>
    <x v="1"/>
    <x v="490"/>
    <x v="0"/>
    <x v="0"/>
    <s v="Gobierno Regional"/>
    <x v="0"/>
    <x v="0"/>
    <s v="Purranque"/>
    <x v="0"/>
    <x v="1"/>
    <s v="30-01-2017"/>
    <x v="2"/>
    <x v="2"/>
    <x v="2"/>
    <x v="15"/>
    <x v="0"/>
    <x v="4"/>
    <x v="36"/>
    <n v="0"/>
    <n v="0"/>
    <n v="3000000"/>
    <n v="0"/>
    <n v="3000000"/>
    <n v="0"/>
    <x v="0"/>
    <n v="3000000"/>
    <n v="3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91"/>
    <x v="1"/>
    <x v="491"/>
    <x v="0"/>
    <x v="0"/>
    <s v="Gobierno Regional"/>
    <x v="0"/>
    <x v="0"/>
    <s v="Castro"/>
    <x v="0"/>
    <x v="6"/>
    <s v="30-01-2017"/>
    <x v="2"/>
    <x v="2"/>
    <x v="2"/>
    <x v="14"/>
    <x v="0"/>
    <x v="4"/>
    <x v="36"/>
    <n v="0"/>
    <n v="0"/>
    <n v="5984000"/>
    <n v="0"/>
    <n v="5984000"/>
    <n v="0"/>
    <x v="0"/>
    <n v="5984000"/>
    <n v="5984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92"/>
    <x v="1"/>
    <x v="492"/>
    <x v="0"/>
    <x v="0"/>
    <s v="Gobierno Regional"/>
    <x v="0"/>
    <x v="0"/>
    <s v="Chaiten"/>
    <x v="0"/>
    <x v="6"/>
    <s v="30-01-2017"/>
    <x v="2"/>
    <x v="2"/>
    <x v="2"/>
    <x v="14"/>
    <x v="0"/>
    <x v="4"/>
    <x v="36"/>
    <n v="0"/>
    <n v="0"/>
    <n v="1881563"/>
    <n v="0"/>
    <n v="1881563"/>
    <n v="0"/>
    <x v="0"/>
    <n v="1881563"/>
    <n v="1881563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93"/>
    <x v="1"/>
    <x v="493"/>
    <x v="0"/>
    <x v="0"/>
    <s v="Gobierno Regional"/>
    <x v="0"/>
    <x v="0"/>
    <s v="Purranque"/>
    <x v="0"/>
    <x v="5"/>
    <s v="30-01-2017"/>
    <x v="2"/>
    <x v="2"/>
    <x v="2"/>
    <x v="16"/>
    <x v="0"/>
    <x v="4"/>
    <x v="36"/>
    <n v="0"/>
    <n v="0"/>
    <n v="5000000"/>
    <n v="0"/>
    <n v="5000000"/>
    <n v="0"/>
    <x v="0"/>
    <n v="5000000"/>
    <n v="5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94"/>
    <x v="1"/>
    <x v="494"/>
    <x v="0"/>
    <x v="0"/>
    <s v="Gobierno Regional"/>
    <x v="0"/>
    <x v="0"/>
    <s v="Puerto Montt"/>
    <x v="0"/>
    <x v="5"/>
    <s v="30-01-2017"/>
    <x v="2"/>
    <x v="2"/>
    <x v="2"/>
    <x v="16"/>
    <x v="0"/>
    <x v="4"/>
    <x v="36"/>
    <n v="0"/>
    <n v="0"/>
    <n v="1700000"/>
    <n v="0"/>
    <n v="1700000"/>
    <n v="0"/>
    <x v="0"/>
    <n v="1700000"/>
    <n v="17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95"/>
    <x v="1"/>
    <x v="495"/>
    <x v="0"/>
    <x v="0"/>
    <s v="Gobierno Regional"/>
    <x v="0"/>
    <x v="0"/>
    <s v="Fresia"/>
    <x v="0"/>
    <x v="1"/>
    <s v="30-01-2017"/>
    <x v="2"/>
    <x v="2"/>
    <x v="2"/>
    <x v="15"/>
    <x v="0"/>
    <x v="4"/>
    <x v="36"/>
    <n v="0"/>
    <n v="0"/>
    <n v="1783108"/>
    <n v="0"/>
    <n v="1783108"/>
    <n v="0"/>
    <x v="0"/>
    <n v="1783108"/>
    <n v="1783108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96"/>
    <x v="1"/>
    <x v="496"/>
    <x v="0"/>
    <x v="0"/>
    <s v="Gobierno Regional"/>
    <x v="0"/>
    <x v="0"/>
    <s v="Futaleufu"/>
    <x v="0"/>
    <x v="6"/>
    <s v="30-01-2017"/>
    <x v="2"/>
    <x v="2"/>
    <x v="2"/>
    <x v="14"/>
    <x v="0"/>
    <x v="4"/>
    <x v="36"/>
    <n v="0"/>
    <n v="0"/>
    <n v="4572050"/>
    <n v="0"/>
    <n v="4572050"/>
    <n v="0"/>
    <x v="0"/>
    <n v="4572050"/>
    <n v="457205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97"/>
    <x v="1"/>
    <x v="497"/>
    <x v="0"/>
    <x v="0"/>
    <s v="Gobierno Regional"/>
    <x v="0"/>
    <x v="0"/>
    <s v="Puerto Montt"/>
    <x v="0"/>
    <x v="6"/>
    <s v="30-01-2017"/>
    <x v="2"/>
    <x v="2"/>
    <x v="2"/>
    <x v="14"/>
    <x v="0"/>
    <x v="4"/>
    <x v="36"/>
    <n v="0"/>
    <n v="0"/>
    <n v="97915"/>
    <n v="0"/>
    <n v="97915"/>
    <n v="0"/>
    <x v="0"/>
    <n v="97915"/>
    <n v="97915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98"/>
    <x v="1"/>
    <x v="498"/>
    <x v="0"/>
    <x v="0"/>
    <s v="Gobierno Regional"/>
    <x v="0"/>
    <x v="0"/>
    <s v="Calbuco"/>
    <x v="0"/>
    <x v="6"/>
    <s v="30-01-2017"/>
    <x v="2"/>
    <x v="2"/>
    <x v="2"/>
    <x v="14"/>
    <x v="0"/>
    <x v="4"/>
    <x v="36"/>
    <n v="0"/>
    <n v="0"/>
    <n v="3380000"/>
    <n v="0"/>
    <n v="3380000"/>
    <n v="0"/>
    <x v="0"/>
    <n v="3380000"/>
    <n v="338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499"/>
    <x v="1"/>
    <x v="499"/>
    <x v="0"/>
    <x v="0"/>
    <s v="Gobierno Regional"/>
    <x v="0"/>
    <x v="0"/>
    <s v="Chaiten"/>
    <x v="0"/>
    <x v="5"/>
    <s v="30-01-2017"/>
    <x v="2"/>
    <x v="2"/>
    <x v="2"/>
    <x v="16"/>
    <x v="0"/>
    <x v="4"/>
    <x v="36"/>
    <n v="0"/>
    <n v="0"/>
    <n v="5000000"/>
    <n v="0"/>
    <n v="5000000"/>
    <n v="0"/>
    <x v="0"/>
    <n v="5000000"/>
    <n v="5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00"/>
    <x v="1"/>
    <x v="500"/>
    <x v="0"/>
    <x v="0"/>
    <s v="Gobierno Regional"/>
    <x v="0"/>
    <x v="0"/>
    <s v="Quellon"/>
    <x v="0"/>
    <x v="5"/>
    <s v="30-01-2017"/>
    <x v="2"/>
    <x v="2"/>
    <x v="2"/>
    <x v="16"/>
    <x v="0"/>
    <x v="4"/>
    <x v="36"/>
    <n v="0"/>
    <n v="0"/>
    <n v="3500000"/>
    <n v="0"/>
    <n v="3500000"/>
    <n v="0"/>
    <x v="0"/>
    <n v="3500000"/>
    <n v="3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01"/>
    <x v="1"/>
    <x v="501"/>
    <x v="0"/>
    <x v="0"/>
    <s v="Gobierno Regional"/>
    <x v="0"/>
    <x v="0"/>
    <s v="Hualaihue"/>
    <x v="0"/>
    <x v="6"/>
    <s v="30-01-2017"/>
    <x v="2"/>
    <x v="2"/>
    <x v="2"/>
    <x v="14"/>
    <x v="0"/>
    <x v="4"/>
    <x v="36"/>
    <n v="0"/>
    <n v="0"/>
    <n v="5000000"/>
    <n v="0"/>
    <n v="5000000"/>
    <n v="0"/>
    <x v="0"/>
    <n v="5000000"/>
    <n v="5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02"/>
    <x v="1"/>
    <x v="502"/>
    <x v="0"/>
    <x v="0"/>
    <s v="Gobierno Regional"/>
    <x v="0"/>
    <x v="0"/>
    <s v="Ancud"/>
    <x v="0"/>
    <x v="5"/>
    <s v="30-01-2017"/>
    <x v="2"/>
    <x v="2"/>
    <x v="2"/>
    <x v="16"/>
    <x v="0"/>
    <x v="4"/>
    <x v="36"/>
    <n v="0"/>
    <n v="0"/>
    <n v="5000000"/>
    <n v="0"/>
    <n v="5000000"/>
    <n v="0"/>
    <x v="0"/>
    <n v="5000000"/>
    <n v="5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03"/>
    <x v="1"/>
    <x v="503"/>
    <x v="0"/>
    <x v="0"/>
    <s v="Gobierno Regional"/>
    <x v="0"/>
    <x v="0"/>
    <s v="Frutillar"/>
    <x v="0"/>
    <x v="6"/>
    <s v="30-01-2017"/>
    <x v="2"/>
    <x v="2"/>
    <x v="2"/>
    <x v="14"/>
    <x v="0"/>
    <x v="4"/>
    <x v="36"/>
    <n v="0"/>
    <n v="0"/>
    <n v="5971022"/>
    <n v="0"/>
    <n v="5971022"/>
    <n v="0"/>
    <x v="0"/>
    <n v="5971022"/>
    <n v="5971022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04"/>
    <x v="1"/>
    <x v="504"/>
    <x v="0"/>
    <x v="0"/>
    <s v="Gobierno Regional"/>
    <x v="0"/>
    <x v="0"/>
    <s v="Curaco de Velez"/>
    <x v="0"/>
    <x v="5"/>
    <s v="30-01-2017"/>
    <x v="2"/>
    <x v="2"/>
    <x v="2"/>
    <x v="16"/>
    <x v="0"/>
    <x v="4"/>
    <x v="36"/>
    <n v="0"/>
    <n v="0"/>
    <n v="4500000"/>
    <n v="0"/>
    <n v="4500000"/>
    <n v="0"/>
    <x v="0"/>
    <n v="4500000"/>
    <n v="4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05"/>
    <x v="1"/>
    <x v="505"/>
    <x v="0"/>
    <x v="0"/>
    <s v="Gobierno Regional"/>
    <x v="0"/>
    <x v="0"/>
    <s v="Chaiten"/>
    <x v="0"/>
    <x v="1"/>
    <s v="30-01-2017"/>
    <x v="2"/>
    <x v="2"/>
    <x v="2"/>
    <x v="15"/>
    <x v="0"/>
    <x v="4"/>
    <x v="36"/>
    <n v="0"/>
    <n v="0"/>
    <n v="2500000"/>
    <n v="0"/>
    <n v="2500000"/>
    <n v="0"/>
    <x v="0"/>
    <n v="2500000"/>
    <n v="2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06"/>
    <x v="1"/>
    <x v="506"/>
    <x v="0"/>
    <x v="0"/>
    <s v="Gobierno Regional"/>
    <x v="0"/>
    <x v="0"/>
    <s v="Futaleufu"/>
    <x v="0"/>
    <x v="5"/>
    <s v="30-01-2017"/>
    <x v="2"/>
    <x v="2"/>
    <x v="2"/>
    <x v="16"/>
    <x v="0"/>
    <x v="4"/>
    <x v="36"/>
    <n v="0"/>
    <n v="0"/>
    <n v="5833731"/>
    <n v="0"/>
    <n v="5833731"/>
    <n v="0"/>
    <x v="0"/>
    <n v="5833731"/>
    <n v="5833731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07"/>
    <x v="1"/>
    <x v="507"/>
    <x v="0"/>
    <x v="0"/>
    <s v="Gobierno Regional"/>
    <x v="0"/>
    <x v="0"/>
    <s v="Los Muermos"/>
    <x v="0"/>
    <x v="5"/>
    <s v="30-01-2017"/>
    <x v="2"/>
    <x v="2"/>
    <x v="2"/>
    <x v="16"/>
    <x v="0"/>
    <x v="4"/>
    <x v="36"/>
    <n v="0"/>
    <n v="0"/>
    <n v="5000000"/>
    <n v="0"/>
    <n v="5000000"/>
    <n v="0"/>
    <x v="0"/>
    <n v="5000000"/>
    <n v="5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08"/>
    <x v="1"/>
    <x v="508"/>
    <x v="0"/>
    <x v="0"/>
    <s v="Gobierno Regional"/>
    <x v="0"/>
    <x v="0"/>
    <s v="San Pablo"/>
    <x v="0"/>
    <x v="5"/>
    <s v="30-01-2017"/>
    <x v="2"/>
    <x v="2"/>
    <x v="2"/>
    <x v="16"/>
    <x v="0"/>
    <x v="4"/>
    <x v="36"/>
    <n v="0"/>
    <n v="0"/>
    <n v="5000000"/>
    <n v="0"/>
    <n v="5000000"/>
    <n v="0"/>
    <x v="0"/>
    <n v="5000000"/>
    <n v="5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09"/>
    <x v="1"/>
    <x v="509"/>
    <x v="0"/>
    <x v="0"/>
    <s v="Gobierno Regional"/>
    <x v="0"/>
    <x v="0"/>
    <s v="Ancud"/>
    <x v="0"/>
    <x v="6"/>
    <s v="30-01-2017"/>
    <x v="2"/>
    <x v="2"/>
    <x v="2"/>
    <x v="14"/>
    <x v="0"/>
    <x v="4"/>
    <x v="36"/>
    <n v="0"/>
    <n v="0"/>
    <n v="4905540"/>
    <n v="0"/>
    <n v="4905540"/>
    <n v="0"/>
    <x v="0"/>
    <n v="4905540"/>
    <n v="490554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10"/>
    <x v="1"/>
    <x v="510"/>
    <x v="0"/>
    <x v="0"/>
    <s v="Gobierno Regional"/>
    <x v="0"/>
    <x v="0"/>
    <s v="Chaiten"/>
    <x v="0"/>
    <x v="5"/>
    <s v="30-01-2017"/>
    <x v="2"/>
    <x v="2"/>
    <x v="2"/>
    <x v="16"/>
    <x v="0"/>
    <x v="4"/>
    <x v="36"/>
    <n v="0"/>
    <n v="0"/>
    <n v="6000000"/>
    <n v="0"/>
    <n v="6000000"/>
    <n v="0"/>
    <x v="0"/>
    <n v="6000000"/>
    <n v="6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11"/>
    <x v="1"/>
    <x v="511"/>
    <x v="0"/>
    <x v="0"/>
    <s v="Gobierno Regional"/>
    <x v="0"/>
    <x v="0"/>
    <s v="Puerto Varas"/>
    <x v="0"/>
    <x v="5"/>
    <s v="30-01-2017"/>
    <x v="2"/>
    <x v="2"/>
    <x v="2"/>
    <x v="16"/>
    <x v="0"/>
    <x v="4"/>
    <x v="36"/>
    <n v="0"/>
    <n v="0"/>
    <n v="5000000"/>
    <n v="0"/>
    <n v="5000000"/>
    <n v="0"/>
    <x v="0"/>
    <n v="5000000"/>
    <n v="5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12"/>
    <x v="1"/>
    <x v="512"/>
    <x v="0"/>
    <x v="0"/>
    <s v="Gobierno Regional"/>
    <x v="0"/>
    <x v="0"/>
    <s v="Dalcahue"/>
    <x v="0"/>
    <x v="5"/>
    <s v="30-01-2017"/>
    <x v="2"/>
    <x v="2"/>
    <x v="2"/>
    <x v="16"/>
    <x v="0"/>
    <x v="4"/>
    <x v="36"/>
    <n v="0"/>
    <n v="0"/>
    <n v="5000000"/>
    <n v="0"/>
    <n v="5000000"/>
    <n v="0"/>
    <x v="0"/>
    <n v="5000000"/>
    <n v="5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13"/>
    <x v="1"/>
    <x v="513"/>
    <x v="0"/>
    <x v="0"/>
    <s v="Gobierno Regional"/>
    <x v="0"/>
    <x v="0"/>
    <s v="Frutillar"/>
    <x v="0"/>
    <x v="5"/>
    <s v="30-01-2017"/>
    <x v="2"/>
    <x v="2"/>
    <x v="2"/>
    <x v="16"/>
    <x v="0"/>
    <x v="4"/>
    <x v="36"/>
    <n v="0"/>
    <n v="0"/>
    <n v="5000000"/>
    <n v="0"/>
    <n v="5000000"/>
    <n v="0"/>
    <x v="0"/>
    <n v="5000000"/>
    <n v="5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14"/>
    <x v="1"/>
    <x v="514"/>
    <x v="0"/>
    <x v="0"/>
    <s v="Gobierno Regional"/>
    <x v="0"/>
    <x v="0"/>
    <s v="Hualaihue"/>
    <x v="0"/>
    <x v="5"/>
    <s v="30-01-2017"/>
    <x v="2"/>
    <x v="2"/>
    <x v="2"/>
    <x v="16"/>
    <x v="0"/>
    <x v="4"/>
    <x v="36"/>
    <n v="0"/>
    <n v="0"/>
    <n v="6000000"/>
    <n v="0"/>
    <n v="6000000"/>
    <n v="0"/>
    <x v="0"/>
    <n v="6000000"/>
    <n v="6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15"/>
    <x v="1"/>
    <x v="515"/>
    <x v="0"/>
    <x v="0"/>
    <s v="Gobierno Regional"/>
    <x v="0"/>
    <x v="0"/>
    <s v="Chaiten"/>
    <x v="0"/>
    <x v="6"/>
    <s v="30-01-2017"/>
    <x v="2"/>
    <x v="2"/>
    <x v="2"/>
    <x v="14"/>
    <x v="0"/>
    <x v="4"/>
    <x v="36"/>
    <n v="0"/>
    <n v="0"/>
    <n v="3200982"/>
    <n v="0"/>
    <n v="3200982"/>
    <n v="0"/>
    <x v="0"/>
    <n v="3200982"/>
    <n v="3200982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16"/>
    <x v="1"/>
    <x v="516"/>
    <x v="0"/>
    <x v="0"/>
    <s v="Gobierno Regional"/>
    <x v="0"/>
    <x v="0"/>
    <s v="Purranque"/>
    <x v="0"/>
    <x v="6"/>
    <s v="30-01-2017"/>
    <x v="2"/>
    <x v="2"/>
    <x v="2"/>
    <x v="14"/>
    <x v="0"/>
    <x v="4"/>
    <x v="36"/>
    <n v="0"/>
    <n v="0"/>
    <n v="5000000"/>
    <n v="0"/>
    <n v="5000000"/>
    <n v="0"/>
    <x v="0"/>
    <n v="5000000"/>
    <n v="5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17"/>
    <x v="1"/>
    <x v="517"/>
    <x v="0"/>
    <x v="0"/>
    <s v="Gobierno Regional"/>
    <x v="0"/>
    <x v="0"/>
    <s v="Curaco de Velez"/>
    <x v="0"/>
    <x v="6"/>
    <s v="30-01-2017"/>
    <x v="2"/>
    <x v="2"/>
    <x v="2"/>
    <x v="14"/>
    <x v="0"/>
    <x v="4"/>
    <x v="36"/>
    <n v="0"/>
    <n v="0"/>
    <n v="2821696"/>
    <n v="0"/>
    <n v="2821696"/>
    <n v="0"/>
    <x v="0"/>
    <n v="2821696"/>
    <n v="2821696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18"/>
    <x v="1"/>
    <x v="518"/>
    <x v="0"/>
    <x v="0"/>
    <s v="Gobierno Regional"/>
    <x v="0"/>
    <x v="0"/>
    <s v="Puerto Montt"/>
    <x v="0"/>
    <x v="6"/>
    <s v="30-01-2017"/>
    <x v="2"/>
    <x v="2"/>
    <x v="2"/>
    <x v="14"/>
    <x v="0"/>
    <x v="4"/>
    <x v="36"/>
    <n v="0"/>
    <n v="0"/>
    <n v="6000000"/>
    <n v="0"/>
    <n v="6000000"/>
    <n v="0"/>
    <x v="0"/>
    <n v="6000000"/>
    <n v="6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19"/>
    <x v="1"/>
    <x v="519"/>
    <x v="0"/>
    <x v="0"/>
    <s v="Gobierno Regional"/>
    <x v="0"/>
    <x v="0"/>
    <s v="Osorno"/>
    <x v="0"/>
    <x v="6"/>
    <s v="30-01-2017"/>
    <x v="2"/>
    <x v="2"/>
    <x v="2"/>
    <x v="14"/>
    <x v="0"/>
    <x v="4"/>
    <x v="36"/>
    <n v="0"/>
    <n v="0"/>
    <n v="5000000"/>
    <n v="0"/>
    <n v="5000000"/>
    <n v="0"/>
    <x v="0"/>
    <n v="5000000"/>
    <n v="5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20"/>
    <x v="1"/>
    <x v="520"/>
    <x v="0"/>
    <x v="0"/>
    <s v="Gobierno Regional"/>
    <x v="0"/>
    <x v="0"/>
    <s v="Castro"/>
    <x v="0"/>
    <x v="5"/>
    <s v="30-01-2017"/>
    <x v="2"/>
    <x v="2"/>
    <x v="2"/>
    <x v="16"/>
    <x v="0"/>
    <x v="4"/>
    <x v="36"/>
    <n v="0"/>
    <n v="0"/>
    <n v="5000000"/>
    <n v="0"/>
    <n v="5000000"/>
    <n v="0"/>
    <x v="0"/>
    <n v="5000000"/>
    <n v="5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21"/>
    <x v="1"/>
    <x v="521"/>
    <x v="0"/>
    <x v="0"/>
    <s v="Gobierno Regional"/>
    <x v="0"/>
    <x v="0"/>
    <s v="Osorno"/>
    <x v="0"/>
    <x v="5"/>
    <s v="30-01-2017"/>
    <x v="2"/>
    <x v="2"/>
    <x v="2"/>
    <x v="16"/>
    <x v="0"/>
    <x v="4"/>
    <x v="36"/>
    <n v="0"/>
    <n v="0"/>
    <n v="5000000"/>
    <n v="0"/>
    <n v="5000000"/>
    <n v="0"/>
    <x v="0"/>
    <n v="5000000"/>
    <n v="5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22"/>
    <x v="1"/>
    <x v="522"/>
    <x v="0"/>
    <x v="0"/>
    <s v="Gobierno Regional"/>
    <x v="0"/>
    <x v="0"/>
    <s v="Chaiten"/>
    <x v="0"/>
    <x v="6"/>
    <s v="30-01-2017"/>
    <x v="2"/>
    <x v="2"/>
    <x v="2"/>
    <x v="14"/>
    <x v="0"/>
    <x v="4"/>
    <x v="36"/>
    <n v="0"/>
    <n v="0"/>
    <n v="5000000"/>
    <n v="0"/>
    <n v="5000000"/>
    <n v="0"/>
    <x v="0"/>
    <n v="5000000"/>
    <n v="5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23"/>
    <x v="1"/>
    <x v="523"/>
    <x v="0"/>
    <x v="0"/>
    <s v="Gobierno Regional"/>
    <x v="0"/>
    <x v="0"/>
    <s v="Palena"/>
    <x v="0"/>
    <x v="1"/>
    <s v="30-01-2017"/>
    <x v="2"/>
    <x v="2"/>
    <x v="2"/>
    <x v="15"/>
    <x v="0"/>
    <x v="4"/>
    <x v="36"/>
    <n v="0"/>
    <n v="0"/>
    <n v="2486811"/>
    <n v="0"/>
    <n v="2486811"/>
    <n v="0"/>
    <x v="0"/>
    <n v="2486811"/>
    <n v="2486811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24"/>
    <x v="1"/>
    <x v="524"/>
    <x v="0"/>
    <x v="0"/>
    <s v="Gobierno Regional"/>
    <x v="0"/>
    <x v="0"/>
    <s v="Osorno"/>
    <x v="0"/>
    <x v="1"/>
    <s v="30-01-2017"/>
    <x v="2"/>
    <x v="2"/>
    <x v="2"/>
    <x v="15"/>
    <x v="0"/>
    <x v="4"/>
    <x v="36"/>
    <n v="0"/>
    <n v="0"/>
    <n v="4500000"/>
    <n v="0"/>
    <n v="4500000"/>
    <n v="0"/>
    <x v="0"/>
    <n v="4500000"/>
    <n v="4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25"/>
    <x v="1"/>
    <x v="525"/>
    <x v="0"/>
    <x v="0"/>
    <s v="Gobierno Regional"/>
    <x v="0"/>
    <x v="0"/>
    <s v="Frutillar"/>
    <x v="0"/>
    <x v="1"/>
    <s v="30-01-2017"/>
    <x v="2"/>
    <x v="2"/>
    <x v="2"/>
    <x v="15"/>
    <x v="0"/>
    <x v="4"/>
    <x v="36"/>
    <n v="0"/>
    <n v="0"/>
    <n v="3500000"/>
    <n v="0"/>
    <n v="3500000"/>
    <n v="0"/>
    <x v="0"/>
    <n v="3500000"/>
    <n v="3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26"/>
    <x v="1"/>
    <x v="526"/>
    <x v="0"/>
    <x v="0"/>
    <s v="Gobierno Regional"/>
    <x v="0"/>
    <x v="0"/>
    <s v="Llanquihue"/>
    <x v="0"/>
    <x v="5"/>
    <s v="30-01-2017"/>
    <x v="2"/>
    <x v="2"/>
    <x v="2"/>
    <x v="16"/>
    <x v="0"/>
    <x v="4"/>
    <x v="36"/>
    <n v="0"/>
    <n v="0"/>
    <n v="5000000"/>
    <n v="0"/>
    <n v="5000000"/>
    <n v="0"/>
    <x v="0"/>
    <n v="5000000"/>
    <n v="5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27"/>
    <x v="1"/>
    <x v="527"/>
    <x v="0"/>
    <x v="0"/>
    <s v="Gobierno Regional"/>
    <x v="0"/>
    <x v="0"/>
    <s v="Queilen"/>
    <x v="0"/>
    <x v="5"/>
    <s v="30-01-2017"/>
    <x v="2"/>
    <x v="2"/>
    <x v="2"/>
    <x v="16"/>
    <x v="0"/>
    <x v="4"/>
    <x v="36"/>
    <n v="0"/>
    <n v="0"/>
    <n v="5000000"/>
    <n v="0"/>
    <n v="5000000"/>
    <n v="0"/>
    <x v="0"/>
    <n v="5000000"/>
    <n v="5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28"/>
    <x v="1"/>
    <x v="528"/>
    <x v="0"/>
    <x v="0"/>
    <s v="Gobierno Regional"/>
    <x v="0"/>
    <x v="0"/>
    <s v="Quinchao"/>
    <x v="0"/>
    <x v="5"/>
    <s v="30-01-2017"/>
    <x v="2"/>
    <x v="2"/>
    <x v="2"/>
    <x v="16"/>
    <x v="0"/>
    <x v="4"/>
    <x v="36"/>
    <n v="0"/>
    <n v="0"/>
    <n v="5000000"/>
    <n v="0"/>
    <n v="5000000"/>
    <n v="0"/>
    <x v="0"/>
    <n v="5000000"/>
    <n v="5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29"/>
    <x v="1"/>
    <x v="529"/>
    <x v="0"/>
    <x v="0"/>
    <s v="Gobierno Regional"/>
    <x v="0"/>
    <x v="0"/>
    <s v="Puqueldon"/>
    <x v="0"/>
    <x v="5"/>
    <s v="30-01-2017"/>
    <x v="2"/>
    <x v="2"/>
    <x v="2"/>
    <x v="16"/>
    <x v="0"/>
    <x v="4"/>
    <x v="36"/>
    <n v="0"/>
    <n v="0"/>
    <n v="4500000"/>
    <n v="0"/>
    <n v="4500000"/>
    <n v="0"/>
    <x v="0"/>
    <n v="4500000"/>
    <n v="45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30"/>
    <x v="1"/>
    <x v="530"/>
    <x v="0"/>
    <x v="0"/>
    <s v="Gobierno Regional"/>
    <x v="0"/>
    <x v="0"/>
    <s v="Castro"/>
    <x v="0"/>
    <x v="1"/>
    <s v="30-01-2017"/>
    <x v="2"/>
    <x v="2"/>
    <x v="2"/>
    <x v="15"/>
    <x v="0"/>
    <x v="4"/>
    <x v="36"/>
    <n v="0"/>
    <n v="0"/>
    <n v="450000"/>
    <n v="0"/>
    <n v="450000"/>
    <n v="0"/>
    <x v="0"/>
    <n v="450000"/>
    <n v="45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31"/>
    <x v="1"/>
    <x v="531"/>
    <x v="0"/>
    <x v="0"/>
    <s v="Gobierno Regional"/>
    <x v="0"/>
    <x v="0"/>
    <s v="Quinchao"/>
    <x v="0"/>
    <x v="6"/>
    <s v="30-01-2017"/>
    <x v="2"/>
    <x v="2"/>
    <x v="2"/>
    <x v="14"/>
    <x v="0"/>
    <x v="4"/>
    <x v="36"/>
    <n v="0"/>
    <n v="0"/>
    <n v="5000000"/>
    <n v="0"/>
    <n v="5000000"/>
    <n v="0"/>
    <x v="0"/>
    <n v="5000000"/>
    <n v="5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32"/>
    <x v="1"/>
    <x v="532"/>
    <x v="0"/>
    <x v="0"/>
    <s v="Gobierno Regional"/>
    <x v="0"/>
    <x v="0"/>
    <s v="Rio Negro"/>
    <x v="0"/>
    <x v="6"/>
    <s v="30-01-2017"/>
    <x v="2"/>
    <x v="2"/>
    <x v="2"/>
    <x v="14"/>
    <x v="0"/>
    <x v="4"/>
    <x v="36"/>
    <n v="0"/>
    <n v="0"/>
    <n v="5000000"/>
    <n v="0"/>
    <n v="5000000"/>
    <n v="0"/>
    <x v="0"/>
    <n v="5000000"/>
    <n v="5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33"/>
    <x v="1"/>
    <x v="533"/>
    <x v="0"/>
    <x v="0"/>
    <s v="Gobierno Regional"/>
    <x v="0"/>
    <x v="0"/>
    <s v="Quemchi"/>
    <x v="0"/>
    <x v="6"/>
    <s v="30-01-2017"/>
    <x v="2"/>
    <x v="2"/>
    <x v="2"/>
    <x v="14"/>
    <x v="0"/>
    <x v="4"/>
    <x v="36"/>
    <n v="0"/>
    <n v="0"/>
    <n v="4999411"/>
    <n v="0"/>
    <n v="4999411"/>
    <n v="0"/>
    <x v="0"/>
    <n v="4999411"/>
    <n v="4999411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34"/>
    <x v="1"/>
    <x v="534"/>
    <x v="0"/>
    <x v="0"/>
    <s v="Gobierno Regional"/>
    <x v="0"/>
    <x v="0"/>
    <s v="Puerto Varas"/>
    <x v="0"/>
    <x v="6"/>
    <s v="30-01-2017"/>
    <x v="2"/>
    <x v="2"/>
    <x v="2"/>
    <x v="14"/>
    <x v="0"/>
    <x v="4"/>
    <x v="36"/>
    <n v="0"/>
    <n v="0"/>
    <n v="4990220"/>
    <n v="0"/>
    <n v="4990220"/>
    <n v="0"/>
    <x v="0"/>
    <n v="4990220"/>
    <n v="499022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35"/>
    <x v="1"/>
    <x v="535"/>
    <x v="0"/>
    <x v="0"/>
    <s v="Gobierno Regional"/>
    <x v="0"/>
    <x v="0"/>
    <s v="Chonchi"/>
    <x v="0"/>
    <x v="1"/>
    <s v="30-01-2017"/>
    <x v="2"/>
    <x v="2"/>
    <x v="2"/>
    <x v="15"/>
    <x v="0"/>
    <x v="4"/>
    <x v="36"/>
    <n v="0"/>
    <n v="0"/>
    <n v="4000000"/>
    <n v="0"/>
    <n v="4000000"/>
    <n v="0"/>
    <x v="0"/>
    <n v="4000000"/>
    <n v="4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36"/>
    <x v="1"/>
    <x v="536"/>
    <x v="0"/>
    <x v="0"/>
    <s v="Gobierno Regional"/>
    <x v="0"/>
    <x v="0"/>
    <s v="Curaco de Velez"/>
    <x v="0"/>
    <x v="1"/>
    <s v="30-01-2017"/>
    <x v="2"/>
    <x v="2"/>
    <x v="2"/>
    <x v="15"/>
    <x v="0"/>
    <x v="4"/>
    <x v="36"/>
    <n v="0"/>
    <n v="0"/>
    <n v="4000000"/>
    <n v="0"/>
    <n v="4000000"/>
    <n v="0"/>
    <x v="0"/>
    <n v="4000000"/>
    <n v="4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37"/>
    <x v="1"/>
    <x v="537"/>
    <x v="0"/>
    <x v="0"/>
    <s v="Gobierno Regional"/>
    <x v="0"/>
    <x v="0"/>
    <s v="San Pablo"/>
    <x v="0"/>
    <x v="6"/>
    <s v="30-01-2017"/>
    <x v="2"/>
    <x v="2"/>
    <x v="2"/>
    <x v="14"/>
    <x v="0"/>
    <x v="4"/>
    <x v="36"/>
    <n v="0"/>
    <n v="0"/>
    <n v="5000000"/>
    <n v="0"/>
    <n v="5000000"/>
    <n v="0"/>
    <x v="0"/>
    <n v="5000000"/>
    <n v="5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38"/>
    <x v="1"/>
    <x v="538"/>
    <x v="0"/>
    <x v="0"/>
    <s v="Gobierno Regional"/>
    <x v="0"/>
    <x v="0"/>
    <s v="Puerto Montt"/>
    <x v="0"/>
    <x v="5"/>
    <s v="30-01-2017"/>
    <x v="2"/>
    <x v="2"/>
    <x v="2"/>
    <x v="16"/>
    <x v="0"/>
    <x v="4"/>
    <x v="36"/>
    <n v="0"/>
    <n v="0"/>
    <n v="4000000"/>
    <n v="0"/>
    <n v="4000000"/>
    <n v="0"/>
    <x v="0"/>
    <n v="4000000"/>
    <n v="4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39"/>
    <x v="1"/>
    <x v="539"/>
    <x v="0"/>
    <x v="0"/>
    <s v="Gobierno Regional"/>
    <x v="0"/>
    <x v="0"/>
    <s v="Fresia"/>
    <x v="0"/>
    <x v="5"/>
    <s v="30-01-2017"/>
    <x v="2"/>
    <x v="2"/>
    <x v="2"/>
    <x v="16"/>
    <x v="0"/>
    <x v="4"/>
    <x v="36"/>
    <n v="0"/>
    <n v="0"/>
    <n v="4320490"/>
    <n v="0"/>
    <n v="4320490"/>
    <n v="0"/>
    <x v="0"/>
    <n v="4320490"/>
    <n v="432049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40"/>
    <x v="1"/>
    <x v="540"/>
    <x v="0"/>
    <x v="0"/>
    <s v="Gobierno Regional"/>
    <x v="0"/>
    <x v="0"/>
    <s v="Palena"/>
    <x v="0"/>
    <x v="5"/>
    <s v="30-01-2017"/>
    <x v="2"/>
    <x v="2"/>
    <x v="2"/>
    <x v="16"/>
    <x v="0"/>
    <x v="4"/>
    <x v="36"/>
    <n v="0"/>
    <n v="0"/>
    <n v="6000000"/>
    <n v="0"/>
    <n v="6000000"/>
    <n v="0"/>
    <x v="0"/>
    <n v="6000000"/>
    <n v="6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41"/>
    <x v="1"/>
    <x v="541"/>
    <x v="0"/>
    <x v="0"/>
    <s v="Gobierno Regional"/>
    <x v="0"/>
    <x v="0"/>
    <s v="San Juan de la Costa"/>
    <x v="0"/>
    <x v="1"/>
    <s v="30-01-2017"/>
    <x v="2"/>
    <x v="2"/>
    <x v="2"/>
    <x v="15"/>
    <x v="0"/>
    <x v="4"/>
    <x v="36"/>
    <n v="0"/>
    <n v="0"/>
    <n v="4000000"/>
    <n v="0"/>
    <n v="4000000"/>
    <n v="0"/>
    <x v="0"/>
    <n v="4000000"/>
    <n v="4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42"/>
    <x v="1"/>
    <x v="542"/>
    <x v="0"/>
    <x v="0"/>
    <s v="Gobierno Regional"/>
    <x v="0"/>
    <x v="0"/>
    <s v="San Juan de la Costa"/>
    <x v="0"/>
    <x v="5"/>
    <s v="30-01-2017"/>
    <x v="2"/>
    <x v="2"/>
    <x v="2"/>
    <x v="16"/>
    <x v="0"/>
    <x v="4"/>
    <x v="36"/>
    <n v="0"/>
    <n v="0"/>
    <n v="5000000"/>
    <n v="0"/>
    <n v="5000000"/>
    <n v="0"/>
    <x v="0"/>
    <n v="5000000"/>
    <n v="500000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3"/>
    <x v="0"/>
    <x v="0"/>
    <x v="0"/>
    <x v="0"/>
    <x v="0"/>
    <x v="0"/>
  </r>
  <r>
    <x v="543"/>
    <x v="0"/>
    <x v="543"/>
    <x v="0"/>
    <x v="0"/>
    <s v="Gobierno Regional"/>
    <x v="0"/>
    <x v="0"/>
    <s v="Puerto Octay"/>
    <x v="0"/>
    <x v="2"/>
    <s v="01-02-2018"/>
    <x v="3"/>
    <x v="1"/>
    <x v="2"/>
    <x v="11"/>
    <x v="0"/>
    <x v="1"/>
    <x v="13"/>
    <n v="0"/>
    <n v="0"/>
    <n v="67156000"/>
    <n v="0"/>
    <n v="61560000"/>
    <n v="5596000"/>
    <x v="0"/>
    <n v="0"/>
    <n v="-49731836"/>
    <n v="61560000"/>
    <n v="49731836"/>
    <n v="67156000"/>
    <x v="0"/>
    <n v="0"/>
    <x v="0"/>
    <x v="8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1"/>
  </r>
  <r>
    <x v="544"/>
    <x v="0"/>
    <x v="544"/>
    <x v="0"/>
    <x v="0"/>
    <s v="Gobierno Regional"/>
    <x v="0"/>
    <x v="0"/>
    <s v="Palena"/>
    <x v="0"/>
    <x v="2"/>
    <s v="01-02-2018"/>
    <x v="3"/>
    <x v="1"/>
    <x v="2"/>
    <x v="12"/>
    <x v="0"/>
    <x v="1"/>
    <x v="13"/>
    <n v="0"/>
    <n v="0"/>
    <n v="49248000"/>
    <n v="0"/>
    <n v="30780000"/>
    <n v="18468000"/>
    <x v="0"/>
    <n v="18468000"/>
    <n v="7705903"/>
    <n v="12312000"/>
    <n v="10762097"/>
    <n v="49248000"/>
    <x v="0"/>
    <n v="0"/>
    <x v="0"/>
    <x v="8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1"/>
  </r>
  <r>
    <x v="545"/>
    <x v="0"/>
    <x v="545"/>
    <x v="0"/>
    <x v="0"/>
    <s v="I. Municipalidad de Puerto Montt"/>
    <x v="0"/>
    <x v="0"/>
    <s v="Puerto Montt"/>
    <x v="0"/>
    <x v="13"/>
    <s v="01-02-2014"/>
    <x v="3"/>
    <x v="0"/>
    <x v="1"/>
    <x v="6"/>
    <x v="1"/>
    <x v="0"/>
    <x v="0"/>
    <n v="2000000"/>
    <n v="2030000"/>
    <n v="2000000"/>
    <n v="2000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545"/>
    <x v="0"/>
    <x v="545"/>
    <x v="0"/>
    <x v="0"/>
    <s v="I. Municipalidad de Puerto Montt"/>
    <x v="0"/>
    <x v="0"/>
    <s v="Puerto Montt"/>
    <x v="0"/>
    <x v="13"/>
    <s v="01-02-2014"/>
    <x v="3"/>
    <x v="0"/>
    <x v="1"/>
    <x v="6"/>
    <x v="1"/>
    <x v="0"/>
    <x v="4"/>
    <n v="16726000"/>
    <n v="16238000"/>
    <n v="35200000"/>
    <n v="35200000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545"/>
    <x v="0"/>
    <x v="545"/>
    <x v="0"/>
    <x v="0"/>
    <s v="I. Municipalidad de Puerto Montt"/>
    <x v="0"/>
    <x v="0"/>
    <s v="Puerto Montt"/>
    <x v="0"/>
    <x v="13"/>
    <s v="01-02-2014"/>
    <x v="3"/>
    <x v="0"/>
    <x v="1"/>
    <x v="6"/>
    <x v="1"/>
    <x v="0"/>
    <x v="1"/>
    <n v="1457838000"/>
    <n v="1415228000"/>
    <n v="1884352012"/>
    <n v="1884352012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545"/>
    <x v="0"/>
    <x v="545"/>
    <x v="0"/>
    <x v="0"/>
    <s v="I. Municipalidad de Puerto Montt"/>
    <x v="0"/>
    <x v="0"/>
    <s v="Puerto Montt"/>
    <x v="0"/>
    <x v="13"/>
    <s v="01-02-2014"/>
    <x v="3"/>
    <x v="0"/>
    <x v="1"/>
    <x v="6"/>
    <x v="1"/>
    <x v="0"/>
    <x v="2"/>
    <n v="72255000"/>
    <n v="70143000"/>
    <n v="70663783"/>
    <n v="70663783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545"/>
    <x v="0"/>
    <x v="545"/>
    <x v="0"/>
    <x v="0"/>
    <s v="I. Municipalidad de Puerto Montt"/>
    <x v="0"/>
    <x v="0"/>
    <s v="Puerto Montt"/>
    <x v="0"/>
    <x v="13"/>
    <s v="01-02-2014"/>
    <x v="3"/>
    <x v="0"/>
    <x v="1"/>
    <x v="6"/>
    <x v="1"/>
    <x v="0"/>
    <x v="3"/>
    <n v="29756000"/>
    <n v="28886000"/>
    <n v="22167904"/>
    <n v="22167904"/>
    <n v="0"/>
    <n v="0"/>
    <x v="0"/>
    <n v="0"/>
    <n v="0"/>
    <n v="0"/>
    <n v="0"/>
    <n v="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546"/>
    <x v="0"/>
    <x v="546"/>
    <x v="0"/>
    <x v="0"/>
    <s v="Gobierno Regional"/>
    <x v="0"/>
    <x v="0"/>
    <s v="Dalcahue"/>
    <x v="0"/>
    <x v="7"/>
    <s v="01-02-2018"/>
    <x v="3"/>
    <x v="1"/>
    <x v="2"/>
    <x v="11"/>
    <x v="0"/>
    <x v="1"/>
    <x v="13"/>
    <n v="0"/>
    <n v="0"/>
    <n v="58482000"/>
    <n v="0"/>
    <n v="58482000"/>
    <n v="0"/>
    <x v="0"/>
    <n v="58482000"/>
    <n v="58482000"/>
    <n v="0"/>
    <n v="0"/>
    <n v="5848200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1"/>
  </r>
  <r>
    <x v="547"/>
    <x v="0"/>
    <x v="547"/>
    <x v="0"/>
    <x v="0"/>
    <s v="Gobierno Regional"/>
    <x v="0"/>
    <x v="0"/>
    <s v="Quemchi"/>
    <x v="0"/>
    <x v="10"/>
    <s v="01-02-2018"/>
    <x v="3"/>
    <x v="1"/>
    <x v="2"/>
    <x v="12"/>
    <x v="0"/>
    <x v="1"/>
    <x v="13"/>
    <n v="0"/>
    <n v="0"/>
    <n v="73639000"/>
    <n v="0"/>
    <n v="73639000"/>
    <n v="0"/>
    <x v="0"/>
    <n v="73639000"/>
    <n v="65818617"/>
    <n v="0"/>
    <n v="7820383"/>
    <n v="73639000"/>
    <x v="0"/>
    <n v="0"/>
    <x v="0"/>
    <x v="8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1"/>
  </r>
  <r>
    <x v="548"/>
    <x v="0"/>
    <x v="548"/>
    <x v="0"/>
    <x v="0"/>
    <s v="Gobierno Regional"/>
    <x v="0"/>
    <x v="0"/>
    <s v="Futaleufu"/>
    <x v="0"/>
    <x v="1"/>
    <s v="01-03-2018"/>
    <x v="3"/>
    <x v="1"/>
    <x v="2"/>
    <x v="12"/>
    <x v="0"/>
    <x v="1"/>
    <x v="13"/>
    <n v="0"/>
    <n v="0"/>
    <n v="92340000"/>
    <n v="0"/>
    <n v="10260000"/>
    <n v="82080000"/>
    <x v="0"/>
    <n v="0"/>
    <n v="-32597953"/>
    <n v="10260000"/>
    <n v="32597953"/>
    <n v="92340000"/>
    <x v="0"/>
    <n v="0"/>
    <x v="0"/>
    <x v="9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1"/>
  </r>
  <r>
    <x v="549"/>
    <x v="0"/>
    <x v="549"/>
    <x v="0"/>
    <x v="0"/>
    <s v="Gobierno Regional"/>
    <x v="0"/>
    <x v="0"/>
    <s v="Futaleufu"/>
    <x v="0"/>
    <x v="9"/>
    <s v="01-03-2018"/>
    <x v="3"/>
    <x v="1"/>
    <x v="2"/>
    <x v="12"/>
    <x v="0"/>
    <x v="1"/>
    <x v="13"/>
    <n v="0"/>
    <n v="0"/>
    <n v="92341000"/>
    <n v="0"/>
    <n v="92341000"/>
    <n v="0"/>
    <x v="0"/>
    <n v="92341000"/>
    <n v="86230350"/>
    <n v="0"/>
    <n v="6110650"/>
    <n v="92341000"/>
    <x v="0"/>
    <n v="0"/>
    <x v="0"/>
    <x v="9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1"/>
  </r>
  <r>
    <x v="550"/>
    <x v="0"/>
    <x v="550"/>
    <x v="0"/>
    <x v="0"/>
    <s v="I. Municipalidad de Quellon"/>
    <x v="0"/>
    <x v="0"/>
    <s v="Quellon"/>
    <x v="0"/>
    <x v="5"/>
    <s v="01-05-2017"/>
    <x v="3"/>
    <x v="1"/>
    <x v="2"/>
    <x v="10"/>
    <x v="0"/>
    <x v="1"/>
    <x v="13"/>
    <n v="0"/>
    <n v="0"/>
    <n v="70000000"/>
    <n v="0"/>
    <n v="70000000"/>
    <n v="0"/>
    <x v="0"/>
    <n v="70000000"/>
    <n v="70000000"/>
    <n v="0"/>
    <n v="0"/>
    <n v="7000000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1"/>
    <x v="1"/>
    <x v="1"/>
    <x v="1"/>
    <x v="1"/>
  </r>
  <r>
    <x v="551"/>
    <x v="0"/>
    <x v="551"/>
    <x v="0"/>
    <x v="0"/>
    <s v="Gobierno Regional"/>
    <x v="0"/>
    <x v="0"/>
    <s v="Frutillar"/>
    <x v="0"/>
    <x v="2"/>
    <s v="01-03-2018"/>
    <x v="3"/>
    <x v="1"/>
    <x v="2"/>
    <x v="10"/>
    <x v="0"/>
    <x v="1"/>
    <x v="13"/>
    <n v="0"/>
    <n v="0"/>
    <n v="94861000"/>
    <n v="0"/>
    <n v="94861000"/>
    <n v="0"/>
    <x v="0"/>
    <n v="94861000"/>
    <n v="26757515"/>
    <n v="0"/>
    <n v="68103485"/>
    <n v="94861000"/>
    <x v="0"/>
    <n v="0"/>
    <x v="0"/>
    <x v="9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1"/>
  </r>
  <r>
    <x v="552"/>
    <x v="0"/>
    <x v="552"/>
    <x v="0"/>
    <x v="0"/>
    <s v="Gobierno Regional"/>
    <x v="0"/>
    <x v="0"/>
    <s v="Quellon"/>
    <x v="0"/>
    <x v="9"/>
    <s v="01-03-2018"/>
    <x v="3"/>
    <x v="1"/>
    <x v="2"/>
    <x v="10"/>
    <x v="0"/>
    <x v="1"/>
    <x v="13"/>
    <n v="0"/>
    <n v="0"/>
    <n v="46169000"/>
    <n v="0"/>
    <n v="34627000"/>
    <n v="11542000"/>
    <x v="0"/>
    <n v="0"/>
    <n v="0"/>
    <n v="34627000"/>
    <n v="0"/>
    <n v="46169000"/>
    <x v="0"/>
    <n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1"/>
  </r>
  <r>
    <x v="553"/>
    <x v="2"/>
    <x v="553"/>
    <x v="3"/>
    <x v="1"/>
    <m/>
    <x v="3"/>
    <x v="5"/>
    <m/>
    <x v="1"/>
    <x v="14"/>
    <m/>
    <x v="15"/>
    <x v="3"/>
    <x v="14"/>
    <x v="9"/>
    <x v="9"/>
    <x v="5"/>
    <x v="37"/>
    <n v="100954825722"/>
    <n v="100697710852"/>
    <n v="138580460712"/>
    <n v="75652735831"/>
    <n v="40807145481"/>
    <n v="22120579400"/>
    <x v="0"/>
    <n v="3312408189"/>
    <n v="-2271525547"/>
    <n v="36022859292"/>
    <n v="5583933736"/>
    <n v="29600421578"/>
    <x v="0"/>
    <n v="1565834672"/>
    <x v="0"/>
    <x v="9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8"/>
    <x v="3"/>
    <x v="0"/>
    <x v="0"/>
    <x v="0"/>
    <x v="0"/>
    <x v="0"/>
    <x v="0"/>
  </r>
  <r>
    <x v="553"/>
    <x v="2"/>
    <x v="553"/>
    <x v="3"/>
    <x v="1"/>
    <m/>
    <x v="3"/>
    <x v="5"/>
    <m/>
    <x v="1"/>
    <x v="14"/>
    <m/>
    <x v="15"/>
    <x v="3"/>
    <x v="14"/>
    <x v="9"/>
    <x v="9"/>
    <x v="5"/>
    <x v="37"/>
    <m/>
    <m/>
    <m/>
    <m/>
    <m/>
    <m/>
    <x v="1"/>
    <m/>
    <m/>
    <m/>
    <m/>
    <m/>
    <x v="1"/>
    <m/>
    <x v="1"/>
    <x v="1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8"/>
    <x v="3"/>
    <x v="0"/>
    <x v="0"/>
    <x v="0"/>
    <x v="0"/>
    <x v="0"/>
    <x v="0"/>
  </r>
  <r>
    <x v="553"/>
    <x v="2"/>
    <x v="553"/>
    <x v="3"/>
    <x v="1"/>
    <m/>
    <x v="3"/>
    <x v="5"/>
    <m/>
    <x v="1"/>
    <x v="14"/>
    <m/>
    <x v="15"/>
    <x v="3"/>
    <x v="14"/>
    <x v="9"/>
    <x v="9"/>
    <x v="5"/>
    <x v="37"/>
    <m/>
    <m/>
    <m/>
    <m/>
    <m/>
    <m/>
    <x v="1"/>
    <m/>
    <m/>
    <m/>
    <m/>
    <m/>
    <x v="1"/>
    <m/>
    <x v="1"/>
    <x v="1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8"/>
    <x v="3"/>
    <x v="0"/>
    <x v="0"/>
    <x v="0"/>
    <x v="0"/>
    <x v="0"/>
    <x v="0"/>
  </r>
  <r>
    <x v="553"/>
    <x v="2"/>
    <x v="553"/>
    <x v="3"/>
    <x v="1"/>
    <m/>
    <x v="3"/>
    <x v="5"/>
    <m/>
    <x v="1"/>
    <x v="14"/>
    <m/>
    <x v="15"/>
    <x v="3"/>
    <x v="14"/>
    <x v="9"/>
    <x v="9"/>
    <x v="5"/>
    <x v="37"/>
    <m/>
    <m/>
    <m/>
    <m/>
    <m/>
    <m/>
    <x v="1"/>
    <m/>
    <m/>
    <m/>
    <m/>
    <m/>
    <x v="1"/>
    <m/>
    <x v="1"/>
    <x v="1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8"/>
    <x v="3"/>
    <x v="0"/>
    <x v="0"/>
    <x v="0"/>
    <x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65">
  <r>
    <m/>
    <m/>
    <x v="0"/>
    <x v="0"/>
    <m/>
    <x v="0"/>
    <m/>
    <m/>
    <m/>
    <s v="COMUNA DE OSORNO"/>
    <m/>
    <m/>
    <m/>
    <m/>
    <m/>
    <m/>
    <m/>
    <m/>
    <m/>
    <m/>
  </r>
  <r>
    <m/>
    <m/>
    <x v="0"/>
    <x v="0"/>
    <m/>
    <x v="0"/>
    <m/>
    <m/>
    <m/>
    <s v="INICIATIVAS DE ARRASTRE"/>
    <m/>
    <m/>
    <m/>
    <m/>
    <m/>
    <m/>
    <m/>
    <m/>
    <m/>
    <m/>
  </r>
  <r>
    <n v="31"/>
    <s v="A"/>
    <x v="1"/>
    <x v="1"/>
    <s v="OSORNO"/>
    <x v="1"/>
    <s v="EJECUCION"/>
    <n v="30062818"/>
    <s v="30062818-EJECUCION"/>
    <s v="AMPLIACION CESFAM OVEJERIA OSORNO"/>
    <n v="3099186000"/>
    <n v="426524875"/>
    <n v="1495400000"/>
    <n v="144591129"/>
    <n v="150621228"/>
    <n v="295212357"/>
    <n v="1200187643"/>
    <n v="1177261125"/>
    <s v="EN EJECUCION"/>
    <s v="RS"/>
  </r>
  <r>
    <n v="31"/>
    <s v="A"/>
    <x v="2"/>
    <x v="1"/>
    <s v="OSORNO"/>
    <x v="1"/>
    <s v="EJECUCION"/>
    <n v="30165522"/>
    <s v="30165522-EJECUCION"/>
    <s v="CONSERVACION Y EQUIP. EDIFI. CIAS. BOMBEROS 4TA;5TA Y CUARTEL GENERAL (C33)"/>
    <n v="496769000"/>
    <n v="3000000"/>
    <n v="391769000"/>
    <n v="0"/>
    <n v="0"/>
    <n v="0"/>
    <n v="391769000"/>
    <n v="102000000"/>
    <s v="EN EJECUCION"/>
    <s v="RS*"/>
  </r>
  <r>
    <n v="31"/>
    <s v="A"/>
    <x v="1"/>
    <x v="1"/>
    <s v="OSORNO"/>
    <x v="1"/>
    <s v="EJECUCION"/>
    <n v="30129384"/>
    <s v="30129384-EJECUCION"/>
    <s v="CONSTRUCCION CENTRO DE REFERENCIA  Y DIAGNOSTICO MEDICO"/>
    <n v="3708617953"/>
    <n v="2935142357"/>
    <n v="773475596"/>
    <n v="115442351"/>
    <n v="0"/>
    <n v="115442351"/>
    <n v="658033245"/>
    <n v="0"/>
    <s v="EN EJECUCION"/>
    <s v="RS"/>
  </r>
  <r>
    <m/>
    <m/>
    <x v="0"/>
    <x v="0"/>
    <m/>
    <x v="0"/>
    <m/>
    <m/>
    <m/>
    <s v="TOTAL DE INICIATIVAS DE ARRASTRE"/>
    <n v="7304572953"/>
    <n v="3364667232"/>
    <n v="2660644596"/>
    <n v="260033480"/>
    <n v="150621228"/>
    <n v="410654708"/>
    <n v="2249989888"/>
    <n v="1279261125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PUESTAS EN MARCHA"/>
    <m/>
    <m/>
    <m/>
    <m/>
    <m/>
    <m/>
    <m/>
    <m/>
    <m/>
    <m/>
  </r>
  <r>
    <n v="31"/>
    <s v="P"/>
    <x v="1"/>
    <x v="1"/>
    <s v="OSORNO"/>
    <x v="2"/>
    <s v="EJECUCION"/>
    <n v="30470902"/>
    <s v="30470902-EJECUCION"/>
    <s v="NORMALIZACION CECOSF COMUNA DE OSORNO (BOX DENTAL)"/>
    <n v="111719000"/>
    <n v="500000"/>
    <n v="111219000"/>
    <n v="0"/>
    <n v="0"/>
    <n v="0"/>
    <n v="111219000"/>
    <n v="0"/>
    <s v="CON CONVENIO"/>
    <s v="RS"/>
  </r>
  <r>
    <n v="31"/>
    <s v="P"/>
    <x v="3"/>
    <x v="1"/>
    <s v="OSORNO"/>
    <x v="2"/>
    <s v="EJECUCION"/>
    <n v="30043744"/>
    <s v="30043744-EJECUCION"/>
    <s v="MEJORAMIENTO AVENIDA REPUBLICA"/>
    <n v="7805579000"/>
    <n v="2000000"/>
    <n v="3000000000"/>
    <n v="0"/>
    <n v="0"/>
    <n v="0"/>
    <n v="3000000000"/>
    <n v="4803579000"/>
    <s v="CON CONVENIO"/>
    <s v="RS"/>
  </r>
  <r>
    <n v="31"/>
    <s v="P"/>
    <x v="4"/>
    <x v="1"/>
    <s v="OSORNO"/>
    <x v="1"/>
    <s v="EJECUCION"/>
    <n v="30259772"/>
    <s v="30259772-EJECUCION"/>
    <s v="CONSTRUCCION Y REPOSICION ACERAS POBLACION BERNARDO OHIGGINS"/>
    <n v="108282000"/>
    <n v="0"/>
    <n v="10828200"/>
    <n v="0"/>
    <n v="0"/>
    <n v="0"/>
    <n v="10828200"/>
    <n v="97453800"/>
    <s v="CON CONVENIO"/>
    <s v="RS"/>
  </r>
  <r>
    <n v="31"/>
    <s v="P"/>
    <x v="4"/>
    <x v="1"/>
    <s v="OSORNO"/>
    <x v="2"/>
    <s v="EJECUCION"/>
    <n v="30464699"/>
    <s v="30464699-EJECUCION"/>
    <s v="CONSERVACION DE VEREDAS FRANCKE, OSORNO (C33)"/>
    <n v="410095000"/>
    <n v="1000000"/>
    <n v="20504750"/>
    <n v="0"/>
    <n v="0"/>
    <n v="0"/>
    <n v="20504750"/>
    <n v="388590250"/>
    <s v="CON CONVENIO"/>
    <s v="RS*"/>
  </r>
  <r>
    <n v="31"/>
    <s v="P"/>
    <x v="1"/>
    <x v="1"/>
    <s v="OSORNO"/>
    <x v="2"/>
    <s v="EJECUCION"/>
    <n v="30126279"/>
    <s v="30126279-EJECUCION"/>
    <s v="REPOSICION CENTRO COMUNITARIO SALUD MENTAL OSORNO"/>
    <n v="1887501000"/>
    <n v="19997985"/>
    <n v="663638000"/>
    <n v="0"/>
    <n v="0"/>
    <n v="0"/>
    <n v="663638000"/>
    <n v="1203865015"/>
    <s v="TRAMITE CONVENIO"/>
    <s v="RS"/>
  </r>
  <r>
    <n v="31"/>
    <s v="P"/>
    <x v="1"/>
    <x v="1"/>
    <s v="OSORNO"/>
    <x v="2"/>
    <s v="EJECUCION"/>
    <n v="30087456"/>
    <s v="30087456-EJECUCION"/>
    <s v="CONSTRUCCION CENTRO DE DIALIZADOS Y TRANSPLANTADOS RENALES"/>
    <n v="635599000"/>
    <n v="0"/>
    <n v="300000000"/>
    <n v="0"/>
    <n v="0"/>
    <n v="0"/>
    <n v="300000000"/>
    <n v="335599000"/>
    <s v="APROBADO CORE"/>
    <s v="RS"/>
  </r>
  <r>
    <m/>
    <m/>
    <x v="0"/>
    <x v="0"/>
    <m/>
    <x v="0"/>
    <m/>
    <m/>
    <m/>
    <s v="TOTAL INICIATIVAS PUESTA EN MARCHA"/>
    <n v="10958775000"/>
    <n v="23497985"/>
    <n v="4106189950"/>
    <n v="0"/>
    <n v="0"/>
    <n v="0"/>
    <n v="4106189950"/>
    <n v="6829087065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NUEVAS"/>
    <m/>
    <m/>
    <m/>
    <m/>
    <m/>
    <m/>
    <m/>
    <m/>
    <m/>
    <m/>
  </r>
  <r>
    <n v="31"/>
    <s v="N"/>
    <x v="5"/>
    <x v="1"/>
    <s v="OSORNO"/>
    <x v="3"/>
    <s v="EJECUCION"/>
    <n v="30134836"/>
    <s v="30134836-EJECUCION"/>
    <s v="REPOSICION ESCUELA RURAL WALTERIO MEYER RUSCA, AGUA BUENA, OSORNO"/>
    <n v="3212012000"/>
    <n v="0"/>
    <n v="10000000"/>
    <n v="0"/>
    <n v="0"/>
    <n v="0"/>
    <n v="10000000"/>
    <n v="3202012000"/>
    <s v="ARI"/>
    <s v="SR"/>
  </r>
  <r>
    <n v="31"/>
    <s v="N"/>
    <x v="3"/>
    <x v="1"/>
    <s v="OSORNO"/>
    <x v="1"/>
    <s v="PREFACTIBILIDAD"/>
    <n v="30488444"/>
    <s v="30488444-PREFACTIBILIDAD"/>
    <s v="MEJORAMIENTO ACCESIBILIDAD SECTOR FRANCKE-CENTRO OSORNO"/>
    <n v="180000000"/>
    <n v="0"/>
    <n v="30000000"/>
    <n v="0"/>
    <n v="0"/>
    <n v="0"/>
    <n v="30000000"/>
    <n v="150000000"/>
    <s v="SOLICITUD TRANSPORTE"/>
    <s v="SR"/>
  </r>
  <r>
    <n v="31"/>
    <s v="N"/>
    <x v="5"/>
    <x v="1"/>
    <s v="OSORNO"/>
    <x v="3"/>
    <s v="EJECUCION"/>
    <n v="30070862"/>
    <s v="30070862-EJECUCION"/>
    <s v="REPOSICION LICEO CARMELA CARVAJAL DE PRAT"/>
    <n v="5200000000"/>
    <n v="0"/>
    <n v="10000000"/>
    <n v="0"/>
    <n v="0"/>
    <n v="0"/>
    <n v="10000000"/>
    <n v="5190000000"/>
    <s v="ARI"/>
    <s v="FI"/>
  </r>
  <r>
    <n v="31"/>
    <s v="N"/>
    <x v="6"/>
    <x v="1"/>
    <s v="OSORNO"/>
    <x v="2"/>
    <s v="EJECUCION"/>
    <n v="30135711"/>
    <s v="30135711-EJECUCION"/>
    <s v="REPOSICION CASA DE ACOGIDA DE LA DISCAPACIDAD"/>
    <n v="151831000"/>
    <n v="0"/>
    <n v="7591550"/>
    <n v="0"/>
    <n v="0"/>
    <n v="0"/>
    <n v="7591550"/>
    <n v="144239450"/>
    <s v="ARI"/>
    <s v="OT"/>
  </r>
  <r>
    <n v="31"/>
    <s v="N"/>
    <x v="7"/>
    <x v="1"/>
    <s v="OSORNO"/>
    <x v="2"/>
    <s v="EJECUCION"/>
    <n v="30118247"/>
    <s v="30118247-EJECUCION"/>
    <s v="CONSTRUCCION FERIA POBLACION MOYANO, OSORNO"/>
    <n v="1717763000"/>
    <n v="0"/>
    <n v="85888150"/>
    <n v="0"/>
    <n v="0"/>
    <n v="0"/>
    <n v="85888150"/>
    <n v="1631874850"/>
    <s v="ARI"/>
    <s v="SR"/>
  </r>
  <r>
    <n v="31"/>
    <s v="N"/>
    <x v="1"/>
    <x v="1"/>
    <s v="OSORNO"/>
    <x v="2"/>
    <s v="EJECUCION"/>
    <n v="30481028"/>
    <s v="30481028-EJECUCION"/>
    <s v="REPOSICION CENTRO DE SALUD FAMILIAR CON SAR RAHUE ALTO"/>
    <n v="7246631000"/>
    <n v="0"/>
    <n v="2000000"/>
    <n v="0"/>
    <n v="0"/>
    <n v="0"/>
    <n v="2000000"/>
    <n v="7244631000"/>
    <s v="ARI"/>
    <s v="SR"/>
  </r>
  <r>
    <n v="31"/>
    <s v="N"/>
    <x v="1"/>
    <x v="1"/>
    <s v="OSORNO"/>
    <x v="2"/>
    <s v="DISEÑO"/>
    <n v="30484063"/>
    <s v="30484063-DISEÑO"/>
    <s v="CONSTRUCCION COSAM RAHUE"/>
    <n v="40000000"/>
    <n v="0"/>
    <n v="20000000"/>
    <n v="0"/>
    <n v="0"/>
    <n v="0"/>
    <n v="20000000"/>
    <n v="20000000"/>
    <s v="ARI"/>
    <s v="SR"/>
  </r>
  <r>
    <n v="31"/>
    <s v="N"/>
    <x v="1"/>
    <x v="1"/>
    <s v="OSORNO"/>
    <x v="2"/>
    <s v="DISEÑO"/>
    <n v="30484067"/>
    <s v="30484067-DISEÑO"/>
    <s v="CONSTRUCCION CENTRO DIURNO DE REHABILITACION DE SALUD MENTAL"/>
    <n v="40000000"/>
    <n v="0"/>
    <n v="20000000"/>
    <n v="0"/>
    <n v="0"/>
    <n v="0"/>
    <n v="20000000"/>
    <n v="20000000"/>
    <s v="ARI"/>
    <s v="SR"/>
  </r>
  <r>
    <n v="31"/>
    <s v="N"/>
    <x v="6"/>
    <x v="1"/>
    <s v="OSORNO"/>
    <x v="2"/>
    <s v="EJECUCION"/>
    <n v="30463800"/>
    <s v="30463800-EJECUCION"/>
    <s v="REPOSICION HOSPEDERIA HOGAR DE CRISTO, OSORNO"/>
    <n v="1660190000"/>
    <n v="0"/>
    <n v="10000000"/>
    <n v="0"/>
    <n v="0"/>
    <n v="0"/>
    <n v="10000000"/>
    <n v="1650190000"/>
    <s v="ARI"/>
    <s v="FI"/>
  </r>
  <r>
    <m/>
    <m/>
    <x v="0"/>
    <x v="0"/>
    <m/>
    <x v="0"/>
    <m/>
    <m/>
    <m/>
    <s v="TOTAL DE INICIATIVAS NUEVAS"/>
    <n v="19448427000"/>
    <n v="0"/>
    <n v="195479700"/>
    <n v="0"/>
    <n v="0"/>
    <n v="0"/>
    <n v="195479700"/>
    <n v="192529473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COMUNA DE  OSORNO"/>
    <n v="37711774953"/>
    <n v="3388165217"/>
    <n v="6962314246"/>
    <n v="260033480"/>
    <n v="150621228"/>
    <n v="410654708"/>
    <n v="6551659538"/>
    <n v="2736129549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COMUNA DE PUERTO OCTAY"/>
    <m/>
    <m/>
    <m/>
    <m/>
    <m/>
    <m/>
    <m/>
    <m/>
    <m/>
    <m/>
  </r>
  <r>
    <m/>
    <m/>
    <x v="0"/>
    <x v="0"/>
    <m/>
    <x v="0"/>
    <m/>
    <m/>
    <m/>
    <s v="INICIATIVAS DE ARRASTRE"/>
    <m/>
    <m/>
    <m/>
    <m/>
    <m/>
    <m/>
    <m/>
    <m/>
    <m/>
    <m/>
  </r>
  <r>
    <n v="33"/>
    <s v="A"/>
    <x v="8"/>
    <x v="1"/>
    <s v="PTO. OCTAY"/>
    <x v="4"/>
    <s v="EJECUCION"/>
    <n v="30068581"/>
    <s v="30068581-EJECUCION"/>
    <s v="INSTALACION SERVICIO DE ALCANTARILLADO DE CASCADA"/>
    <n v="1836998000"/>
    <n v="1369473125"/>
    <n v="0"/>
    <n v="0"/>
    <n v="0"/>
    <n v="0"/>
    <n v="0"/>
    <n v="467524875"/>
    <s v="EN EJECUCION"/>
    <s v="RS"/>
  </r>
  <r>
    <m/>
    <m/>
    <x v="0"/>
    <x v="0"/>
    <m/>
    <x v="0"/>
    <m/>
    <m/>
    <m/>
    <s v="TOTAL DE INICIATIVAS DE ARRASTRE"/>
    <n v="1836998000"/>
    <n v="1369473125"/>
    <n v="0"/>
    <n v="0"/>
    <n v="0"/>
    <n v="0"/>
    <n v="0"/>
    <n v="467524875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PUESTAS EN MARCHA"/>
    <m/>
    <m/>
    <m/>
    <m/>
    <m/>
    <m/>
    <m/>
    <m/>
    <m/>
    <m/>
  </r>
  <r>
    <n v="31"/>
    <s v="P"/>
    <x v="1"/>
    <x v="1"/>
    <s v="PTO. OCTAY"/>
    <x v="2"/>
    <s v="DISEÑO"/>
    <n v="30412923"/>
    <s v="30412923-DISEÑO"/>
    <s v="CONSTRUCCION POSTA SALUD EL PONCHO"/>
    <n v="19780000"/>
    <n v="3756000"/>
    <n v="5934000"/>
    <n v="0"/>
    <n v="0"/>
    <n v="0"/>
    <n v="5934000"/>
    <n v="10090000"/>
    <s v="CON CONVENIO"/>
    <s v="RS"/>
  </r>
  <r>
    <m/>
    <m/>
    <x v="0"/>
    <x v="0"/>
    <m/>
    <x v="0"/>
    <m/>
    <m/>
    <m/>
    <s v="TOTAL INICIATIVAS PUESTA EN MARCHA"/>
    <n v="19780000"/>
    <n v="3756000"/>
    <n v="5934000"/>
    <n v="0"/>
    <n v="0"/>
    <n v="0"/>
    <n v="5934000"/>
    <n v="10090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NUEVAS"/>
    <m/>
    <m/>
    <m/>
    <m/>
    <m/>
    <m/>
    <m/>
    <m/>
    <m/>
    <m/>
  </r>
  <r>
    <n v="31"/>
    <s v="N"/>
    <x v="8"/>
    <x v="1"/>
    <s v="PTO. OCTAY"/>
    <x v="2"/>
    <s v="DISEÑO"/>
    <n v="40001236"/>
    <s v="40001236-DISEÑO"/>
    <s v="DISEÑO MEJORAMIENTO PLANTA DE TRATARAMIENTO DE AGUAS SERVIDAS"/>
    <n v="60000000"/>
    <n v="0"/>
    <n v="10000000"/>
    <n v="0"/>
    <n v="0"/>
    <n v="0"/>
    <n v="10000000"/>
    <n v="50000000"/>
    <s v="SOLICITUD"/>
    <s v="SR"/>
  </r>
  <r>
    <n v="31"/>
    <s v="N"/>
    <x v="8"/>
    <x v="1"/>
    <s v="PTO. OCTAY"/>
    <x v="2"/>
    <s v="DISEÑO"/>
    <n v="40001280"/>
    <s v="40001280-DISEÑO"/>
    <s v="DISEÑO ALCANTARILLADO DE CASCADAS"/>
    <n v="80000000"/>
    <n v="0"/>
    <n v="15000000"/>
    <n v="0"/>
    <n v="0"/>
    <n v="0"/>
    <n v="15000000"/>
    <n v="65000000"/>
    <s v="SOLICITUD"/>
    <s v="SR"/>
  </r>
  <r>
    <n v="31"/>
    <s v="N"/>
    <x v="3"/>
    <x v="1"/>
    <s v="PTO. OCTAY"/>
    <x v="1"/>
    <s v="EJECUCION"/>
    <n v="40001267"/>
    <s v="40001267-EJECUCION"/>
    <s v="CONSERVACION DE CAMINOS NO ENROLADOS(C33)"/>
    <n v="300000000"/>
    <n v="0"/>
    <n v="50000000"/>
    <n v="0"/>
    <n v="0"/>
    <n v="0"/>
    <n v="50000000"/>
    <n v="250000000"/>
    <s v="SOLICITUD"/>
    <s v="SR"/>
  </r>
  <r>
    <n v="31"/>
    <s v="N"/>
    <x v="6"/>
    <x v="1"/>
    <s v="PTO. OCTAY"/>
    <x v="2"/>
    <s v="DISEÑO"/>
    <n v="40001260"/>
    <s v="40001260-DISEÑO"/>
    <s v="DISEÑO CONSTRUCCION CEMENTERIO DE PUERTO OCTAY"/>
    <n v="40000000"/>
    <n v="0"/>
    <n v="10000000"/>
    <n v="0"/>
    <n v="0"/>
    <n v="0"/>
    <n v="10000000"/>
    <n v="30000000"/>
    <s v="SOLICITUD"/>
    <s v="SR"/>
  </r>
  <r>
    <n v="31"/>
    <s v="N"/>
    <x v="3"/>
    <x v="1"/>
    <s v="PTO. OCTAY"/>
    <x v="2"/>
    <s v="EJECUCION"/>
    <n v="40001253"/>
    <s v="40001253-EJECUCION"/>
    <s v="CONSERVACION SISTEMAS DE APRS COMUNA PUERTO OCTAY"/>
    <n v="187385000"/>
    <n v="0"/>
    <n v="50000000"/>
    <n v="0"/>
    <n v="0"/>
    <n v="0"/>
    <n v="50000000"/>
    <n v="137385000"/>
    <s v="SOLICITUD"/>
    <s v="SR"/>
  </r>
  <r>
    <m/>
    <m/>
    <x v="0"/>
    <x v="0"/>
    <m/>
    <x v="0"/>
    <m/>
    <m/>
    <m/>
    <s v="TOTAL DE INICIATIVAS NUEVAS"/>
    <n v="667385000"/>
    <n v="0"/>
    <n v="135000000"/>
    <n v="0"/>
    <n v="0"/>
    <n v="0"/>
    <n v="135000000"/>
    <n v="532385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COMUNA DE  PUERTO OCTAY"/>
    <n v="2524163000"/>
    <n v="1373229125"/>
    <n v="140934000"/>
    <n v="0"/>
    <n v="0"/>
    <n v="0"/>
    <n v="140934000"/>
    <n v="1009999875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COMUNA DE PURRANQUE"/>
    <m/>
    <m/>
    <m/>
    <m/>
    <m/>
    <m/>
    <m/>
    <m/>
    <m/>
    <m/>
  </r>
  <r>
    <m/>
    <m/>
    <x v="0"/>
    <x v="0"/>
    <m/>
    <x v="0"/>
    <m/>
    <m/>
    <m/>
    <s v="INICIATIVAS DE ARRASTRE"/>
    <m/>
    <m/>
    <m/>
    <m/>
    <m/>
    <m/>
    <m/>
    <m/>
    <m/>
    <m/>
  </r>
  <r>
    <n v="31"/>
    <s v="A"/>
    <x v="1"/>
    <x v="1"/>
    <s v="PURRANQUE"/>
    <x v="2"/>
    <s v="DISEÑO"/>
    <n v="30171875"/>
    <s v="30171875-DISEÑO"/>
    <s v="REPOSICION POSTA SALUD RURAL COLIGUAL, PURRANQUE"/>
    <n v="19500000"/>
    <n v="0"/>
    <n v="13453833"/>
    <n v="0"/>
    <n v="0"/>
    <n v="0"/>
    <n v="13453833"/>
    <n v="6046167"/>
    <s v="EN EJECUCION"/>
    <s v="RS"/>
  </r>
  <r>
    <n v="31"/>
    <s v="A"/>
    <x v="1"/>
    <x v="1"/>
    <s v="PURRANQUE"/>
    <x v="2"/>
    <s v="DISEÑO"/>
    <n v="30171924"/>
    <s v="30171924-DISEÑO"/>
    <s v="REPOSICION POSTA RURAL COLONIA PONCE, PURRANQUE"/>
    <n v="17905700"/>
    <n v="11161820"/>
    <n v="6743880"/>
    <n v="0"/>
    <n v="0"/>
    <n v="0"/>
    <n v="6743880"/>
    <n v="0"/>
    <s v="EN EJECUCION"/>
    <s v="RS"/>
  </r>
  <r>
    <n v="31"/>
    <s v="A"/>
    <x v="8"/>
    <x v="1"/>
    <s v="PURRANQUE"/>
    <x v="4"/>
    <s v="EJECUCION"/>
    <n v="30074834"/>
    <s v="30074834-EJECUCION"/>
    <s v="CONSTRUCCION ALCANTARILLADO  Y PLANTA DE TRATAMIENTO CRUCERO"/>
    <n v="999484566"/>
    <n v="929328037"/>
    <n v="55588067"/>
    <n v="55588067"/>
    <n v="0"/>
    <n v="55588067"/>
    <n v="0"/>
    <n v="14568462"/>
    <s v="EN EJECUCION"/>
    <s v="RS"/>
  </r>
  <r>
    <n v="31"/>
    <s v="A"/>
    <x v="6"/>
    <x v="1"/>
    <s v="PURRANQUE"/>
    <x v="2"/>
    <s v="EJECUCION"/>
    <n v="30134906"/>
    <s v="30134906-EJECUCION"/>
    <s v="REPOSICION PLAZA DE ARMAS CIUDAD DE PURRANQUE"/>
    <n v="1728886839"/>
    <n v="1727840672"/>
    <n v="1046167"/>
    <n v="1046167"/>
    <n v="0"/>
    <n v="1046167"/>
    <n v="0"/>
    <n v="0"/>
    <s v="TERMINADO"/>
    <s v="RS"/>
  </r>
  <r>
    <n v="31"/>
    <s v="A"/>
    <x v="1"/>
    <x v="1"/>
    <s v="PURRANQUE"/>
    <x v="2"/>
    <s v="DISEÑO"/>
    <n v="30171923"/>
    <s v="30171923-DISEÑO"/>
    <s v="REPOSICION POSTA DE SALUD RURAL HUEYUSCA, PURRANQUE"/>
    <n v="19500000"/>
    <n v="3900000"/>
    <n v="15600000"/>
    <n v="0"/>
    <n v="0"/>
    <n v="0"/>
    <n v="15600000"/>
    <n v="0"/>
    <s v="EN EJECUCION"/>
    <s v="RS"/>
  </r>
  <r>
    <m/>
    <m/>
    <x v="0"/>
    <x v="0"/>
    <m/>
    <x v="0"/>
    <m/>
    <m/>
    <m/>
    <s v="TOTAL DE INICIATIVAS DE ARRASTRE"/>
    <n v="2785277105"/>
    <n v="2672230529"/>
    <n v="92431947"/>
    <n v="56634234"/>
    <n v="0"/>
    <n v="56634234"/>
    <n v="35797713"/>
    <n v="20614629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PUESTAS EN MARCHA"/>
    <m/>
    <m/>
    <m/>
    <m/>
    <m/>
    <m/>
    <m/>
    <m/>
    <m/>
    <m/>
  </r>
  <r>
    <n v="31"/>
    <s v="P"/>
    <x v="8"/>
    <x v="1"/>
    <s v="PURRANQUE"/>
    <x v="2"/>
    <s v="EJECUCION"/>
    <n v="30397335"/>
    <s v="30397335-EJECUCION"/>
    <s v="CONSTRUCCION SERVICIO AGUA POTABLE RURAL COLONIA PONCE, PURRANQUE"/>
    <n v="529939000"/>
    <n v="0"/>
    <n v="52993900"/>
    <n v="0"/>
    <n v="0"/>
    <n v="0"/>
    <n v="52993900"/>
    <n v="476945100"/>
    <s v="TRAMITE CONVENIO"/>
    <s v="RS"/>
  </r>
  <r>
    <n v="31"/>
    <s v="P"/>
    <x v="3"/>
    <x v="1"/>
    <s v="PURRANQUE"/>
    <x v="1"/>
    <s v="EJECUCION"/>
    <n v="40000611"/>
    <s v="40000611-EJECUCION"/>
    <s v="CONSERVACION VEREDAS DE LA POBLACION CARRASCO (C33)"/>
    <n v="222275000"/>
    <n v="0"/>
    <n v="20000000"/>
    <n v="0"/>
    <n v="0"/>
    <n v="0"/>
    <n v="20000000"/>
    <n v="202275000"/>
    <s v="APROBADO CORE"/>
    <s v="RS*"/>
  </r>
  <r>
    <n v="29"/>
    <s v="P"/>
    <x v="6"/>
    <x v="1"/>
    <s v="PURRANQUE"/>
    <x v="2"/>
    <s v="EJECUCION"/>
    <n v="40000513"/>
    <s v="40000513-EJECUCION"/>
    <s v="REPOSICION DE CAMIONETAS MUNICIPALES (C33)"/>
    <n v="64796000"/>
    <n v="0"/>
    <n v="64796000"/>
    <n v="0"/>
    <n v="0"/>
    <n v="0"/>
    <n v="64796000"/>
    <n v="0"/>
    <s v="APROBADO CORE"/>
    <s v="RS*"/>
  </r>
  <r>
    <m/>
    <m/>
    <x v="0"/>
    <x v="0"/>
    <m/>
    <x v="0"/>
    <m/>
    <m/>
    <m/>
    <s v="TOTAL INICIATIVAS PUESTA EN MARCHA"/>
    <n v="817010000"/>
    <n v="0"/>
    <n v="137789900"/>
    <n v="0"/>
    <n v="0"/>
    <n v="0"/>
    <n v="137789900"/>
    <n v="6792201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NUEVAS"/>
    <m/>
    <m/>
    <m/>
    <m/>
    <m/>
    <m/>
    <m/>
    <m/>
    <m/>
    <m/>
  </r>
  <r>
    <n v="31"/>
    <s v="N"/>
    <x v="9"/>
    <x v="1"/>
    <s v="PURRANQUE"/>
    <x v="2"/>
    <s v="EJECUCION"/>
    <n v="30134930"/>
    <s v="30134930-EJECUCION"/>
    <s v="CONSTRUCCION ESTADIO CORTE-ALTO, PURRANQUE"/>
    <n v="937003000"/>
    <n v="0"/>
    <n v="90000000"/>
    <n v="0"/>
    <n v="0"/>
    <n v="0"/>
    <n v="90000000"/>
    <n v="847003000"/>
    <s v="ARI"/>
    <s v="OT"/>
  </r>
  <r>
    <n v="31"/>
    <s v="N"/>
    <x v="8"/>
    <x v="1"/>
    <s v="PURRANQUE"/>
    <x v="4"/>
    <s v="DISEÑO"/>
    <n v="30486132"/>
    <s v="30486132-DISEÑO"/>
    <s v="CONSTRUCCION APR CRUCERO NUEVO, COMUNA DE PURRANQUE"/>
    <n v="38000000"/>
    <n v="0"/>
    <n v="5000000"/>
    <n v="0"/>
    <n v="0"/>
    <n v="0"/>
    <n v="5000000"/>
    <n v="33000000"/>
    <s v="ARI"/>
    <s v="SR"/>
  </r>
  <r>
    <n v="31"/>
    <s v="N"/>
    <x v="10"/>
    <x v="1"/>
    <s v="PURRANQUE"/>
    <x v="5"/>
    <s v="EJECUCION"/>
    <n v="30426925"/>
    <s v="30426925-EJECUCION"/>
    <s v="HABILITACIÓN SUMINISTRO ENERGÍA ELEC. SECTOR LA POZA"/>
    <n v="246139000"/>
    <n v="0"/>
    <n v="10000000"/>
    <n v="0"/>
    <n v="0"/>
    <n v="0"/>
    <n v="10000000"/>
    <n v="236139000"/>
    <s v="ARI"/>
    <s v="SR"/>
  </r>
  <r>
    <n v="31"/>
    <s v="N"/>
    <x v="10"/>
    <x v="1"/>
    <s v="PURRANQUE"/>
    <x v="5"/>
    <s v="EJECUCION"/>
    <n v="40000904"/>
    <s v="40000904-EJECUCION"/>
    <s v="HABILITACIÓN SUMINISTRO ENERGÍA ELEC. SECTOR COLLIHUINCO"/>
    <n v="214146000"/>
    <n v="0"/>
    <n v="10000000"/>
    <n v="0"/>
    <n v="0"/>
    <n v="0"/>
    <n v="10000000"/>
    <n v="204146000"/>
    <s v="ARI"/>
    <s v="SR"/>
  </r>
  <r>
    <n v="31"/>
    <s v="N"/>
    <x v="3"/>
    <x v="1"/>
    <s v="PURRANQUE"/>
    <x v="1"/>
    <s v="EJECUCION"/>
    <n v="40000636"/>
    <s v="40000636-EJECUCION"/>
    <s v="CONSERVACION ESPACIO PUBLICO BODEGON"/>
    <n v="139062000"/>
    <n v="0"/>
    <n v="20000000"/>
    <n v="0"/>
    <n v="0"/>
    <n v="0"/>
    <n v="20000000"/>
    <n v="119062000"/>
    <s v="SOLICITUD "/>
    <s v="SR"/>
  </r>
  <r>
    <n v="31"/>
    <s v="N"/>
    <x v="1"/>
    <x v="1"/>
    <s v="PURRANQUE"/>
    <x v="1"/>
    <s v="EJECUCION"/>
    <n v="30068433"/>
    <s v="30068433-EJECUCION"/>
    <s v="CONSTRUCCION POSTA DE MANQUEMAPU"/>
    <n v="507925000"/>
    <n v="12832500"/>
    <n v="20000000"/>
    <n v="0"/>
    <n v="0"/>
    <n v="0"/>
    <n v="20000000"/>
    <n v="475092500"/>
    <s v="SOLICITUD "/>
    <s v="FI"/>
  </r>
  <r>
    <m/>
    <m/>
    <x v="0"/>
    <x v="0"/>
    <m/>
    <x v="0"/>
    <m/>
    <m/>
    <m/>
    <s v="TOTAL DE INICIATIVAS NUEVAS"/>
    <n v="2082275000"/>
    <n v="12832500"/>
    <n v="155000000"/>
    <n v="0"/>
    <n v="0"/>
    <n v="0"/>
    <n v="155000000"/>
    <n v="19144425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COMUNA DE  PURRANQUE"/>
    <n v="5684562105"/>
    <n v="2685063029"/>
    <n v="385221847"/>
    <n v="56634234"/>
    <n v="0"/>
    <n v="56634234"/>
    <n v="328587613"/>
    <n v="2614277229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COMUNA DE PUYEHUE"/>
    <m/>
    <m/>
    <m/>
    <m/>
    <m/>
    <m/>
    <m/>
    <m/>
    <m/>
    <m/>
  </r>
  <r>
    <m/>
    <m/>
    <x v="0"/>
    <x v="0"/>
    <m/>
    <x v="0"/>
    <m/>
    <m/>
    <m/>
    <s v="INICIATIVAS DE ARRASTRE"/>
    <m/>
    <m/>
    <m/>
    <m/>
    <m/>
    <m/>
    <m/>
    <m/>
    <m/>
    <m/>
  </r>
  <r>
    <n v="31"/>
    <s v="A"/>
    <x v="5"/>
    <x v="1"/>
    <s v="PUYEHUE"/>
    <x v="3"/>
    <s v="EJECUCION"/>
    <n v="30067012"/>
    <s v="30067012-EJECUCION"/>
    <s v="REPOSICION PARCIAL LICEO LAS AMERICAS ENTRE LAGOS"/>
    <n v="2959919000"/>
    <n v="1753882020"/>
    <n v="1159919000"/>
    <n v="230610100"/>
    <n v="230581537"/>
    <n v="461191637"/>
    <n v="698727363"/>
    <n v="46117980"/>
    <s v="EN EJECUCION"/>
    <s v="RS"/>
  </r>
  <r>
    <n v="31"/>
    <s v="A"/>
    <x v="8"/>
    <x v="1"/>
    <s v="PUYEHUE"/>
    <x v="4"/>
    <s v="EJECUCION"/>
    <n v="20132784"/>
    <s v="20132784-EJECUCION"/>
    <s v="CONSTRUCCION INFRAESTRUCTURA SANITARIA ALCANTARILLADO PILMAIQUEN"/>
    <n v="1319103033"/>
    <n v="1231260133"/>
    <n v="42657804"/>
    <n v="37016645"/>
    <n v="0"/>
    <n v="37016645"/>
    <n v="5641159"/>
    <n v="45185096"/>
    <s v="EN EJECUCION"/>
    <s v="RS*"/>
  </r>
  <r>
    <m/>
    <m/>
    <x v="0"/>
    <x v="0"/>
    <m/>
    <x v="0"/>
    <m/>
    <m/>
    <m/>
    <s v="TOTAL DE INICIATIVAS DE ARRASTRE"/>
    <n v="4279022033"/>
    <n v="2985142153"/>
    <n v="1202576804"/>
    <n v="267626745"/>
    <n v="230581537"/>
    <n v="498208282"/>
    <n v="704368522"/>
    <n v="91303076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NUEVAS"/>
    <m/>
    <m/>
    <m/>
    <m/>
    <m/>
    <m/>
    <m/>
    <m/>
    <m/>
    <m/>
  </r>
  <r>
    <n v="31"/>
    <s v="N"/>
    <x v="8"/>
    <x v="1"/>
    <s v="PUYEHUE"/>
    <x v="4"/>
    <s v="EJECUCION"/>
    <n v="30485286"/>
    <s v="30485286-EJECUCION"/>
    <s v="CONSTRUCCION PLANTA DE TRATAMIENTO DE AGUAS SERVIDAS ENTRE LAGOS"/>
    <n v="2200000000"/>
    <n v="0"/>
    <n v="10000000"/>
    <n v="0"/>
    <n v="0"/>
    <n v="0"/>
    <n v="10000000"/>
    <n v="2190000000"/>
    <s v="ARI"/>
    <s v="SR"/>
  </r>
  <r>
    <n v="31"/>
    <s v="N"/>
    <x v="6"/>
    <x v="1"/>
    <s v="PUYEHUE"/>
    <x v="2"/>
    <s v="DISEÑO"/>
    <n v="30401324"/>
    <s v="30401324-DISEÑO"/>
    <s v="REPOSICION CENTRO COMUNITARIO EL COLORADO"/>
    <n v="41500000"/>
    <n v="0"/>
    <n v="2075000"/>
    <n v="0"/>
    <n v="0"/>
    <n v="0"/>
    <n v="2075000"/>
    <n v="39425000"/>
    <s v="ARI"/>
    <s v="SR"/>
  </r>
  <r>
    <n v="31"/>
    <s v="N"/>
    <x v="3"/>
    <x v="1"/>
    <s v="PUYEHUE"/>
    <x v="1"/>
    <s v="EJECUCION"/>
    <n v="30359222"/>
    <s v="30359222-EJECUCION"/>
    <s v="CONSERVACION CAMINOS NO ENROLADOS DE LA COMUNA DE PUYEHUE (C33)"/>
    <n v="274008000"/>
    <n v="0"/>
    <n v="10000000"/>
    <n v="0"/>
    <n v="0"/>
    <n v="0"/>
    <n v="10000000"/>
    <n v="264008000"/>
    <s v="ARI"/>
    <s v="SR*"/>
  </r>
  <r>
    <m/>
    <m/>
    <x v="0"/>
    <x v="0"/>
    <m/>
    <x v="0"/>
    <m/>
    <m/>
    <m/>
    <s v="TOTAL DE INICIATIVAS NUEVAS"/>
    <n v="2515508000"/>
    <n v="0"/>
    <n v="22075000"/>
    <n v="0"/>
    <n v="0"/>
    <n v="0"/>
    <n v="22075000"/>
    <n v="2493433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COMUNA DE  PUYEHUE"/>
    <n v="6794530033"/>
    <n v="2985142153"/>
    <n v="1224651804"/>
    <n v="267626745"/>
    <n v="230581537"/>
    <n v="498208282"/>
    <n v="726443522"/>
    <n v="2584736076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COMUNA DE RIO NEGRO"/>
    <m/>
    <m/>
    <m/>
    <m/>
    <m/>
    <m/>
    <m/>
    <m/>
    <m/>
    <m/>
  </r>
  <r>
    <m/>
    <m/>
    <x v="0"/>
    <x v="0"/>
    <m/>
    <x v="0"/>
    <m/>
    <m/>
    <m/>
    <s v="INICIATIVAS DE ARRASTRE"/>
    <m/>
    <m/>
    <m/>
    <m/>
    <m/>
    <m/>
    <m/>
    <m/>
    <m/>
    <m/>
  </r>
  <r>
    <n v="31"/>
    <s v="A"/>
    <x v="5"/>
    <x v="1"/>
    <s v="RIO NEGRO"/>
    <x v="2"/>
    <s v="DISEÑO"/>
    <n v="30088194"/>
    <s v="30088194-DISEÑO"/>
    <s v="REPOSICION ESCUELA ANDREW JACKSON RIO NEGRO"/>
    <n v="128339324"/>
    <n v="32463865"/>
    <n v="52671459"/>
    <n v="0"/>
    <n v="0"/>
    <n v="0"/>
    <n v="52671459"/>
    <n v="43204000"/>
    <s v="EN EJECUCION"/>
    <s v="RS"/>
  </r>
  <r>
    <n v="31"/>
    <s v="A"/>
    <x v="9"/>
    <x v="1"/>
    <s v="RIO NEGRO"/>
    <x v="2"/>
    <s v="EJECUCION"/>
    <n v="30102235"/>
    <s v="30102235-EJECUCION"/>
    <s v="CONSERVACION GIMNASIO FISCAL DE RIO NEGRO (C33)"/>
    <n v="373536000"/>
    <n v="0"/>
    <n v="223536000"/>
    <n v="0"/>
    <n v="0"/>
    <n v="0"/>
    <n v="223536000"/>
    <n v="150000000"/>
    <s v="EN EJECUCION"/>
    <s v="RS*"/>
  </r>
  <r>
    <m/>
    <m/>
    <x v="0"/>
    <x v="0"/>
    <m/>
    <x v="0"/>
    <m/>
    <m/>
    <m/>
    <s v="TOTAL DE INICIATIVAS DE ARRASTRE"/>
    <n v="501875324"/>
    <n v="32463865"/>
    <n v="276207459"/>
    <n v="0"/>
    <n v="0"/>
    <n v="0"/>
    <n v="276207459"/>
    <n v="193204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NUEVAS"/>
    <m/>
    <m/>
    <m/>
    <m/>
    <m/>
    <m/>
    <m/>
    <m/>
    <m/>
    <m/>
  </r>
  <r>
    <n v="29"/>
    <s v="N"/>
    <x v="7"/>
    <x v="1"/>
    <s v="RIO NEGRO"/>
    <x v="2"/>
    <s v="EJECUCION"/>
    <n v="30287173"/>
    <s v="30287173-EJECUCION"/>
    <s v="ADQUISICION PLANTA MOVIL FAENADORA DE GANADO MENOR(C33)"/>
    <n v="338411000"/>
    <n v="0"/>
    <n v="16920550"/>
    <n v="0"/>
    <n v="0"/>
    <n v="0"/>
    <n v="16920550"/>
    <n v="321490450"/>
    <s v="ARI"/>
    <s v="SR*"/>
  </r>
  <r>
    <n v="31"/>
    <s v="N"/>
    <x v="6"/>
    <x v="1"/>
    <s v="RIO NEGRO"/>
    <x v="2"/>
    <s v="DISEÑO"/>
    <n v="30102226"/>
    <s v="30102226-DISEÑO"/>
    <s v="REPOSICION EDIFICIO CONSISTORIAL RÍO NEGRO"/>
    <n v="157404000"/>
    <n v="0"/>
    <n v="7870200"/>
    <n v="0"/>
    <n v="0"/>
    <n v="0"/>
    <n v="7870200"/>
    <n v="149533800"/>
    <s v="ARI"/>
    <s v="OT"/>
  </r>
  <r>
    <n v="31"/>
    <s v="N"/>
    <x v="1"/>
    <x v="1"/>
    <s v="RIO NEGRO"/>
    <x v="2"/>
    <s v="EJECUCION"/>
    <n v="30280673"/>
    <s v="30280673-EJECUCION"/>
    <s v="CONSTRUCCION POSTA SALUD RURAL CHAN CHAN"/>
    <n v="325967000"/>
    <n v="0"/>
    <n v="16298350"/>
    <n v="0"/>
    <n v="0"/>
    <n v="0"/>
    <n v="16298350"/>
    <n v="309668650"/>
    <s v="ARI"/>
    <s v="SR"/>
  </r>
  <r>
    <m/>
    <m/>
    <x v="0"/>
    <x v="0"/>
    <m/>
    <x v="0"/>
    <m/>
    <m/>
    <m/>
    <s v="TOTAL DE INICIATIVAS NUEVAS"/>
    <n v="821782000"/>
    <n v="0"/>
    <n v="41089100"/>
    <n v="0"/>
    <n v="0"/>
    <n v="0"/>
    <n v="41089100"/>
    <n v="7806929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COMUNA DE  RIO NEGRO"/>
    <n v="1323657324"/>
    <n v="32463865"/>
    <n v="317296559"/>
    <n v="0"/>
    <n v="0"/>
    <n v="0"/>
    <n v="317296559"/>
    <n v="9738969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COMUNA DE SAN JUAN DE LA COSTA"/>
    <m/>
    <m/>
    <m/>
    <m/>
    <m/>
    <m/>
    <m/>
    <m/>
    <m/>
    <m/>
  </r>
  <r>
    <m/>
    <m/>
    <x v="0"/>
    <x v="0"/>
    <m/>
    <x v="0"/>
    <m/>
    <m/>
    <m/>
    <s v="INICIATIVAS DE ARRASTRE"/>
    <m/>
    <m/>
    <m/>
    <m/>
    <m/>
    <m/>
    <m/>
    <m/>
    <m/>
    <m/>
  </r>
  <r>
    <n v="31"/>
    <s v="A"/>
    <x v="5"/>
    <x v="1"/>
    <s v="SAN JUAN DE LA COSTA"/>
    <x v="3"/>
    <s v="EJECUCION"/>
    <n v="30110580"/>
    <s v="30110580-EJECUCION"/>
    <s v="REPOSICION LICEO INTERNADO ANTULAFKEN PUAUCHO"/>
    <n v="2735592418"/>
    <n v="55971432"/>
    <n v="900000000"/>
    <n v="0"/>
    <n v="0"/>
    <n v="0"/>
    <n v="900000000"/>
    <n v="1779620986"/>
    <s v="EN EJECUCION"/>
    <s v="RS"/>
  </r>
  <r>
    <n v="31"/>
    <s v="A"/>
    <x v="1"/>
    <x v="1"/>
    <s v="SAN JUAN DE LA COSTA"/>
    <x v="1"/>
    <s v="EJECUCION"/>
    <n v="30071876"/>
    <s v="30071876-EJECUCION"/>
    <s v="CONSTRUCCION POSTA SALUD RURAL CHAMILCO"/>
    <n v="441054507"/>
    <n v="441054507"/>
    <n v="0"/>
    <n v="0"/>
    <n v="0"/>
    <n v="0"/>
    <n v="0"/>
    <n v="0"/>
    <s v="TERMINADO"/>
    <s v="RS"/>
  </r>
  <r>
    <n v="31"/>
    <s v="A"/>
    <x v="1"/>
    <x v="1"/>
    <s v="SAN JUAN DE LA COSTA"/>
    <x v="1"/>
    <s v="EJECUCION"/>
    <n v="30135939"/>
    <s v="30135939-EJECUCION"/>
    <s v="CONSTRUCCION POSTA SALUD RURAL LA PIEDRA"/>
    <n v="435711564"/>
    <n v="435711564"/>
    <n v="0"/>
    <n v="0"/>
    <n v="0"/>
    <n v="0"/>
    <n v="0"/>
    <n v="0"/>
    <s v="TERMINADO"/>
    <s v="RS"/>
  </r>
  <r>
    <n v="31"/>
    <s v="A"/>
    <x v="9"/>
    <x v="1"/>
    <s v="SAN JUAN DE LA COSTA"/>
    <x v="1"/>
    <s v="EJECUCION"/>
    <n v="30269724"/>
    <s v="30269724-EJECUCION"/>
    <s v="CONSTRUCCION CANCHA SINTETICA Y ESTADIO MUNICIPAL DE PUAUCHO SAN JUAN DE LA COSTA"/>
    <n v="1154269824"/>
    <n v="1138036824"/>
    <n v="0"/>
    <n v="0"/>
    <n v="0"/>
    <n v="0"/>
    <n v="0"/>
    <n v="16233000"/>
    <s v="EN EJECUCION"/>
    <s v="RS"/>
  </r>
  <r>
    <m/>
    <m/>
    <x v="0"/>
    <x v="0"/>
    <m/>
    <x v="0"/>
    <m/>
    <m/>
    <m/>
    <s v="TOTAL DE INICIATIVAS DE ARRASTRE"/>
    <n v="4766628313"/>
    <n v="2070774327"/>
    <n v="900000000"/>
    <n v="0"/>
    <n v="0"/>
    <n v="0"/>
    <n v="900000000"/>
    <n v="1795853986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NUEVAS"/>
    <m/>
    <m/>
    <m/>
    <m/>
    <m/>
    <m/>
    <m/>
    <m/>
    <m/>
    <m/>
  </r>
  <r>
    <n v="31"/>
    <s v="N"/>
    <x v="1"/>
    <x v="1"/>
    <s v="SAN JUAN DE LA COSTA"/>
    <x v="2"/>
    <s v="EJECUCION"/>
    <n v="30291073"/>
    <s v="30291073-EJECUCION"/>
    <s v="CONSTRUCCION POSTA DE SALUD RURAL PUCATRIHUE"/>
    <n v="442085000"/>
    <n v="0"/>
    <n v="22104250"/>
    <n v="0"/>
    <n v="0"/>
    <n v="0"/>
    <n v="22104250"/>
    <n v="419980750"/>
    <s v="ARI"/>
    <s v="SR"/>
  </r>
  <r>
    <n v="31"/>
    <s v="N"/>
    <x v="10"/>
    <x v="1"/>
    <s v="SAN JUAN DE LA COSTA"/>
    <x v="5"/>
    <s v="EJECUCION"/>
    <n v="30118485"/>
    <s v="30118485-EJECUCION"/>
    <s v="HABILITACION SUMINISTRO E E SECTOR POPOEM"/>
    <n v="405000000"/>
    <n v="0"/>
    <n v="405000000"/>
    <n v="0"/>
    <n v="0"/>
    <n v="0"/>
    <n v="405000000"/>
    <n v="0"/>
    <s v="ARI"/>
    <s v="RS"/>
  </r>
  <r>
    <n v="31"/>
    <s v="N"/>
    <x v="1"/>
    <x v="1"/>
    <s v="SAN JUAN DE LA COSTA"/>
    <x v="2"/>
    <s v="EJECUCION"/>
    <n v="30071878"/>
    <s v="30071878-EJECUCION"/>
    <s v="REPOSICION CENTRO DE SALUD BAHIA MANSA"/>
    <n v="2396359000"/>
    <n v="0"/>
    <n v="40000000"/>
    <n v="0"/>
    <n v="0"/>
    <n v="0"/>
    <n v="40000000"/>
    <n v="2356359000"/>
    <s v="ARI"/>
    <s v="FI"/>
  </r>
  <r>
    <n v="31"/>
    <s v="N"/>
    <x v="10"/>
    <x v="1"/>
    <s v="SAN JUAN DE LA COSTA"/>
    <x v="5"/>
    <s v="EJECUCION"/>
    <n v="30124377"/>
    <s v="30124377-EJECUCION"/>
    <s v="HABILITACION SUMINISTRO E. E. QUILLOIMO SAN JUAN DE LA COSTA"/>
    <n v="285604000"/>
    <n v="0"/>
    <n v="187762000"/>
    <n v="0"/>
    <n v="0"/>
    <n v="0"/>
    <n v="187762000"/>
    <n v="97842000"/>
    <s v="ARI"/>
    <s v="OT"/>
  </r>
  <r>
    <n v="31"/>
    <s v="N"/>
    <x v="10"/>
    <x v="1"/>
    <s v="SAN JUAN DE LA COSTA"/>
    <x v="5"/>
    <s v="EJECUCION"/>
    <n v="30124368"/>
    <s v="30124368-EJECUCION"/>
    <s v="HABILITACION SUMINISTRO E E ALEUCAPI SN JUAN DL COS"/>
    <n v="182674000"/>
    <n v="0"/>
    <n v="20000000"/>
    <n v="0"/>
    <n v="0"/>
    <n v="0"/>
    <n v="20000000"/>
    <n v="162674000"/>
    <s v="ARI"/>
    <s v="OT"/>
  </r>
  <r>
    <n v="31"/>
    <s v="N"/>
    <x v="10"/>
    <x v="1"/>
    <s v="SAN JUAN DE LA COSTA"/>
    <x v="5"/>
    <s v="EJECUCION"/>
    <n v="30463407"/>
    <s v="30463407-EJECUCION"/>
    <s v="HABILITACION S.E E.PICHILAFQUENMAPU SN JUAN DE LA COSTA"/>
    <n v="250593000"/>
    <n v="0"/>
    <n v="250593000"/>
    <n v="0"/>
    <n v="0"/>
    <n v="0"/>
    <n v="250593000"/>
    <n v="0"/>
    <s v="ARI"/>
    <s v="RS"/>
  </r>
  <r>
    <m/>
    <m/>
    <x v="0"/>
    <x v="0"/>
    <m/>
    <x v="0"/>
    <m/>
    <m/>
    <m/>
    <s v="TOTAL DE INICIATIVAS NUEVAS"/>
    <n v="3962315000"/>
    <n v="0"/>
    <n v="925459250"/>
    <n v="0"/>
    <n v="0"/>
    <n v="0"/>
    <n v="925459250"/>
    <n v="303685575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COMUNA DE  SAN JUAN DE LA COSTA"/>
    <n v="8728943313"/>
    <n v="2070774327"/>
    <n v="1825459250"/>
    <n v="0"/>
    <n v="0"/>
    <n v="0"/>
    <n v="1825459250"/>
    <n v="4832709736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COMUNA DE SAN PABLO"/>
    <m/>
    <m/>
    <m/>
    <m/>
    <m/>
    <m/>
    <m/>
    <m/>
    <m/>
    <m/>
  </r>
  <r>
    <m/>
    <m/>
    <x v="0"/>
    <x v="0"/>
    <m/>
    <x v="0"/>
    <m/>
    <m/>
    <m/>
    <s v="INICIATIVAS DE ARRASTRE"/>
    <m/>
    <m/>
    <m/>
    <m/>
    <m/>
    <m/>
    <m/>
    <m/>
    <m/>
    <m/>
  </r>
  <r>
    <n v="31"/>
    <s v="A"/>
    <x v="3"/>
    <x v="1"/>
    <s v="SAN PABLO"/>
    <x v="1"/>
    <s v="DISEÑO"/>
    <n v="30247072"/>
    <s v="30247072-DISEÑO"/>
    <s v="MEJORAMIENTO ACCESO NORTE DE SAN PABLO"/>
    <n v="74800000"/>
    <n v="35753000"/>
    <n v="33660000"/>
    <n v="0"/>
    <n v="0"/>
    <n v="0"/>
    <n v="33660000"/>
    <n v="5387000"/>
    <s v="EN EJECUCION"/>
    <s v="RS"/>
  </r>
  <r>
    <m/>
    <m/>
    <x v="0"/>
    <x v="0"/>
    <m/>
    <x v="0"/>
    <m/>
    <m/>
    <m/>
    <s v="TOTAL DE INICIATIVAS DE ARRASTRE"/>
    <n v="74800000"/>
    <n v="35753000"/>
    <n v="33660000"/>
    <n v="0"/>
    <n v="0"/>
    <n v="0"/>
    <n v="33660000"/>
    <n v="5387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PUESTAS EN MARCHA"/>
    <m/>
    <m/>
    <m/>
    <m/>
    <m/>
    <m/>
    <m/>
    <m/>
    <m/>
    <m/>
  </r>
  <r>
    <n v="29"/>
    <s v="P"/>
    <x v="6"/>
    <x v="1"/>
    <s v="SAN PABLO"/>
    <x v="2"/>
    <s v="EJECUCION"/>
    <n v="30487187"/>
    <s v="30487187-EJECUCION"/>
    <s v="ADQUISICION DE VEHICULOS PARA LA EJECUCION DE LABORALES MUNICIPALES(C33)"/>
    <n v="116946000"/>
    <n v="89920068"/>
    <n v="27025932"/>
    <n v="0"/>
    <n v="0"/>
    <n v="0"/>
    <n v="27025932"/>
    <n v="0"/>
    <s v="CON CONVENIO"/>
    <s v="RS*"/>
  </r>
  <r>
    <m/>
    <m/>
    <x v="0"/>
    <x v="0"/>
    <m/>
    <x v="0"/>
    <m/>
    <m/>
    <m/>
    <s v="TOTAL INICIATIVAS PUESTA EN MARCHA"/>
    <n v="116946000"/>
    <n v="89920068"/>
    <n v="27025932"/>
    <n v="0"/>
    <n v="0"/>
    <n v="0"/>
    <n v="27025932"/>
    <n v="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NUEVAS"/>
    <m/>
    <m/>
    <m/>
    <m/>
    <m/>
    <m/>
    <m/>
    <m/>
    <m/>
    <m/>
  </r>
  <r>
    <n v="31"/>
    <s v="N"/>
    <x v="1"/>
    <x v="1"/>
    <s v="SAN PABLO"/>
    <x v="2"/>
    <s v="DISEÑO"/>
    <n v="30405773"/>
    <s v="30405773-DISEÑO"/>
    <s v="REPOSICION POSTA RURAL LA POZA, COMUNA DE SAN PABLO"/>
    <n v="25000000"/>
    <n v="0"/>
    <n v="2500000"/>
    <n v="0"/>
    <n v="0"/>
    <n v="0"/>
    <n v="2500000"/>
    <n v="22500000"/>
    <s v="ARI"/>
    <s v="FI"/>
  </r>
  <r>
    <n v="31"/>
    <s v="N"/>
    <x v="10"/>
    <x v="1"/>
    <s v="SAN PABLO"/>
    <x v="5"/>
    <s v="EJECUCION"/>
    <n v="30465145"/>
    <s v="30465145-EJECUCION"/>
    <s v="HABILITACION SUMINISTRO ELECTRICO SECTOR COSTA SAN PABLO"/>
    <n v="429195000"/>
    <n v="0"/>
    <n v="21459750"/>
    <n v="0"/>
    <n v="0"/>
    <n v="0"/>
    <n v="21459750"/>
    <n v="407735250"/>
    <s v="ARI"/>
    <s v="SR"/>
  </r>
  <r>
    <n v="31"/>
    <s v="N"/>
    <x v="10"/>
    <x v="1"/>
    <s v="SAN PABLO"/>
    <x v="5"/>
    <s v="EJECUCION"/>
    <n v="30176872"/>
    <s v="30176872-EJECUCION"/>
    <s v="HABILITACION SUMINISTRO ELÉCTRICO SECTOR LLANO CENTRAL"/>
    <n v="247206000"/>
    <n v="0"/>
    <n v="12360300"/>
    <n v="0"/>
    <n v="0"/>
    <n v="0"/>
    <n v="12360300"/>
    <n v="234845700"/>
    <s v="ARI"/>
    <s v="SR"/>
  </r>
  <r>
    <n v="31"/>
    <s v="N"/>
    <x v="4"/>
    <x v="1"/>
    <s v="SAN PABLO"/>
    <x v="2"/>
    <s v="EJECUCION"/>
    <n v="30465141"/>
    <s v="30465141-EJECUCION"/>
    <s v="CONSERVACION PLAZA DE ARMAS DE SAN PABLO (C33)"/>
    <n v="225854000"/>
    <n v="0"/>
    <n v="11292700"/>
    <n v="0"/>
    <n v="0"/>
    <n v="0"/>
    <n v="11292700"/>
    <n v="214561300"/>
    <s v="ARI"/>
    <s v="SR*"/>
  </r>
  <r>
    <m/>
    <m/>
    <x v="0"/>
    <x v="0"/>
    <m/>
    <x v="0"/>
    <m/>
    <m/>
    <m/>
    <s v="TOTAL DE INICIATIVAS NUEVAS"/>
    <n v="927255000"/>
    <n v="0"/>
    <n v="47612750"/>
    <n v="0"/>
    <n v="0"/>
    <n v="0"/>
    <n v="47612750"/>
    <n v="87964225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COMUNA DE  SAN PABLO"/>
    <n v="1119001000"/>
    <n v="125673068"/>
    <n v="108298682"/>
    <n v="0"/>
    <n v="0"/>
    <n v="0"/>
    <n v="108298682"/>
    <n v="88502925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PROVINCIALES"/>
    <m/>
    <m/>
    <m/>
    <m/>
    <m/>
    <m/>
    <m/>
    <m/>
    <m/>
    <m/>
  </r>
  <r>
    <m/>
    <m/>
    <x v="0"/>
    <x v="0"/>
    <m/>
    <x v="0"/>
    <m/>
    <m/>
    <m/>
    <s v="INICIATIVAS DE ARRASTRE"/>
    <m/>
    <m/>
    <m/>
    <m/>
    <m/>
    <m/>
    <m/>
    <m/>
    <m/>
    <m/>
  </r>
  <r>
    <n v="31"/>
    <s v="A"/>
    <x v="6"/>
    <x v="1"/>
    <s v="PROV. OSORNO"/>
    <x v="6"/>
    <s v="EJECUCION"/>
    <n v="30086815"/>
    <s v="30086815-EJECUCION"/>
    <s v="CONSTRUCCION  RELLENO SANITARIO PROV. DE OSORNO"/>
    <n v="15318985549"/>
    <n v="4648166927"/>
    <n v="5000000000"/>
    <n v="0"/>
    <n v="0"/>
    <n v="0"/>
    <n v="5000000000"/>
    <n v="5670818622"/>
    <s v="EN EJECUCION"/>
    <s v="RE"/>
  </r>
  <r>
    <n v="31"/>
    <s v="A"/>
    <x v="2"/>
    <x v="1"/>
    <s v="PROV. OSORNO"/>
    <x v="1"/>
    <s v="EJECUCION"/>
    <n v="30087497"/>
    <s v="30087497-EJECUCION"/>
    <s v="REPOSICION CUARTEL POLICIAL PREFECTURA PROVINCIAL OSORNO"/>
    <n v="5473500000"/>
    <n v="16381000"/>
    <n v="3057366668"/>
    <n v="0"/>
    <n v="0"/>
    <n v="0"/>
    <n v="3057366668"/>
    <n v="2399752332"/>
    <s v="EN EJECUCION"/>
    <s v="RS"/>
  </r>
  <r>
    <n v="31"/>
    <s v="A"/>
    <x v="1"/>
    <x v="1"/>
    <s v="PROV. OSORNO"/>
    <x v="2"/>
    <s v="EJECUCION"/>
    <n v="30158072"/>
    <s v="30158072-EJECUCION"/>
    <s v="MEJORAMIENTO HOSPITAL DE PTO OCTAY"/>
    <n v="3257705000"/>
    <n v="2093000"/>
    <n v="1200000000"/>
    <n v="0"/>
    <n v="0"/>
    <n v="0"/>
    <n v="1200000000"/>
    <n v="2055612000"/>
    <s v="EN EJECUCION"/>
    <s v="RS"/>
  </r>
  <r>
    <n v="31"/>
    <s v="A"/>
    <x v="3"/>
    <x v="1"/>
    <s v="PROV. OSORNO"/>
    <x v="2"/>
    <s v="DISEÑO"/>
    <n v="30465788"/>
    <s v="30465788-DISEÑO"/>
    <s v="AMPLIACION AERÓDROMO CAÑAL BAJO"/>
    <n v="301000000"/>
    <n v="3999000"/>
    <n v="297001000"/>
    <n v="0"/>
    <n v="0"/>
    <n v="0"/>
    <n v="297001000"/>
    <n v="0"/>
    <s v="EN EJECUCION"/>
    <s v="RS"/>
  </r>
  <r>
    <m/>
    <m/>
    <x v="0"/>
    <x v="0"/>
    <m/>
    <x v="0"/>
    <m/>
    <m/>
    <m/>
    <s v="TOTAL DE INICIATIVAS DE ARRASTRE"/>
    <n v="24351190549"/>
    <n v="4670639927"/>
    <n v="9554367668"/>
    <n v="0"/>
    <n v="0"/>
    <n v="0"/>
    <n v="9554367668"/>
    <n v="10126182954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PUESTAS EN MARCHA"/>
    <m/>
    <m/>
    <m/>
    <m/>
    <m/>
    <m/>
    <m/>
    <m/>
    <m/>
    <m/>
  </r>
  <r>
    <n v="29"/>
    <s v="P"/>
    <x v="1"/>
    <x v="1"/>
    <s v="PROV. OSORNO"/>
    <x v="2"/>
    <s v="EJECUCION"/>
    <n v="30486204"/>
    <s v="30486204-EJECUCION"/>
    <s v="ADQUISICION CABINA FOTOTERAPIA PARA HOSPITAL BASE DE OSORNO(C33)"/>
    <n v="24857000"/>
    <n v="0"/>
    <n v="24857000"/>
    <n v="0"/>
    <n v="0"/>
    <n v="0"/>
    <n v="24857000"/>
    <n v="0"/>
    <s v="CON CONVENIO"/>
    <s v="RS*"/>
  </r>
  <r>
    <n v="31"/>
    <s v="P"/>
    <x v="1"/>
    <x v="1"/>
    <s v="PROV. OSORNO"/>
    <x v="2"/>
    <s v="EJECUCION"/>
    <n v="30136310"/>
    <s v="30136310-EJECUCION"/>
    <s v="MEJORAMIENTO IMAGENOLOGÍA COMPLEJA HOSPITAL BASE SAN JOSÉ DE OSORNO"/>
    <n v="1811122000"/>
    <n v="0"/>
    <n v="190966068"/>
    <n v="0"/>
    <n v="0"/>
    <n v="0"/>
    <n v="190966068"/>
    <n v="1620155932"/>
    <s v="CON CONVENIO"/>
    <s v="RS"/>
  </r>
  <r>
    <n v="31"/>
    <s v="P"/>
    <x v="1"/>
    <x v="1"/>
    <s v="PROV. OSORNO"/>
    <x v="2"/>
    <s v="EJECUCION"/>
    <n v="30126943"/>
    <s v="30126943-EJECUCION"/>
    <s v="MEJORAMIENTO HOSPITAL DE RIO NEGRO"/>
    <n v="3242559000"/>
    <n v="2092000"/>
    <n v="1144411933"/>
    <n v="0"/>
    <n v="0"/>
    <n v="0"/>
    <n v="1144411933"/>
    <n v="2096055067"/>
    <s v="CON CONVENIO"/>
    <s v="RS"/>
  </r>
  <r>
    <n v="29"/>
    <s v="P"/>
    <x v="6"/>
    <x v="1"/>
    <s v="PROV. OSORNO"/>
    <x v="6"/>
    <s v="EJECUCION"/>
    <n v="30085619"/>
    <s v="30085619-EJECUCION"/>
    <s v="ADQUISICION CAMION MULTIPROPOSITO Y ADQUISICION DE 20  CONTENEDORES (C33)"/>
    <n v="190400000"/>
    <n v="0"/>
    <n v="190400000"/>
    <n v="0"/>
    <n v="0"/>
    <n v="0"/>
    <n v="190400000"/>
    <n v="0"/>
    <s v="TRAMITE CONVENIO"/>
    <s v="RS*"/>
  </r>
  <r>
    <n v="31"/>
    <s v="P"/>
    <x v="6"/>
    <x v="1"/>
    <s v="PROV. OSORNO"/>
    <x v="2"/>
    <s v="EJECUCION"/>
    <n v="30126075"/>
    <s v="30126075-EJECUCION"/>
    <s v="MEJORAMIENTO INFRAESTRUCTURA PASO CARDENAL SAMORE(PATIO CAMIONES)"/>
    <n v="1749988000"/>
    <n v="0"/>
    <n v="300000000"/>
    <n v="0"/>
    <n v="0"/>
    <n v="0"/>
    <n v="300000000"/>
    <n v="1449988000"/>
    <s v="APROBADO CORE"/>
    <s v="RS"/>
  </r>
  <r>
    <n v="31"/>
    <s v="P"/>
    <x v="3"/>
    <x v="1"/>
    <s v="PROV. OSORNO"/>
    <x v="1"/>
    <s v="EJECUCION"/>
    <n v="30448275"/>
    <s v="30448275-EJECUCION"/>
    <s v="CONSERVACIÓN CAMINOS VECINALES POR GLOSA 7, ETAPA 1, PROVINCIA OSORNO(C33)"/>
    <n v="328333000"/>
    <n v="0"/>
    <n v="50000000"/>
    <n v="0"/>
    <n v="0"/>
    <n v="0"/>
    <n v="50000000"/>
    <n v="278333000"/>
    <s v="APROBADO CORE"/>
    <s v="RS*"/>
  </r>
  <r>
    <n v="31"/>
    <s v="P"/>
    <x v="8"/>
    <x v="1"/>
    <s v="PROV. OSORNO"/>
    <x v="2"/>
    <s v="EJECUCION"/>
    <n v="30358072"/>
    <s v="30358072-EJECUCION"/>
    <s v="CONSERVACION SISTEMA DE AGUAS PREDIALES COMUNIDADES INDIGENAS (C33)"/>
    <n v="100000000"/>
    <n v="0"/>
    <n v="10000000"/>
    <n v="0"/>
    <n v="0"/>
    <n v="0"/>
    <n v="10000000"/>
    <n v="90000000"/>
    <s v="SOLICITUD"/>
    <s v="RS*"/>
  </r>
  <r>
    <n v="24"/>
    <s v="P"/>
    <x v="5"/>
    <x v="1"/>
    <s v="PROV. OSORNO"/>
    <x v="2"/>
    <s v="EJECUCION"/>
    <s v="SUBT 24"/>
    <s v="SUBT 24-EJECUCION"/>
    <s v="ACTIVIDADES CULTURALES"/>
    <n v="359099988.79963976"/>
    <n v="0"/>
    <n v="359099988.79963976"/>
    <n v="0"/>
    <n v="0"/>
    <n v="0"/>
    <n v="359099988.79963976"/>
    <n v="0"/>
    <s v="CONCURSO"/>
    <s v="RS***"/>
  </r>
  <r>
    <n v="24"/>
    <s v="P"/>
    <x v="9"/>
    <x v="1"/>
    <s v="PROV. OSORNO"/>
    <x v="2"/>
    <s v="EJECUCION"/>
    <s v="SUBT 24"/>
    <s v="SUBT 24-EJECUCION"/>
    <s v="ACTIVIDADES DEPORTIVAS"/>
    <n v="359099988.79963976"/>
    <n v="0"/>
    <n v="359099988.79963976"/>
    <n v="0"/>
    <n v="1350000"/>
    <n v="1350000"/>
    <n v="357749988.79963976"/>
    <n v="0"/>
    <s v="CONCURSO"/>
    <s v="RS***"/>
  </r>
  <r>
    <n v="24"/>
    <s v="P"/>
    <x v="2"/>
    <x v="1"/>
    <s v="PROV. OSORNO"/>
    <x v="2"/>
    <s v="EJECUCION"/>
    <s v="SUBT 24"/>
    <s v="SUBT 24-EJECUCION"/>
    <s v="ACTIVIDADES COMUNIDAD ACTIVA"/>
    <n v="359099988.79963976"/>
    <n v="0"/>
    <n v="359099988.79963976"/>
    <n v="0"/>
    <n v="0"/>
    <n v="0"/>
    <n v="359099988.79963976"/>
    <n v="0"/>
    <s v="CONCURSO"/>
    <s v="RS***"/>
  </r>
  <r>
    <n v="33"/>
    <s v="P"/>
    <x v="6"/>
    <x v="1"/>
    <s v="PROV. OSORNO"/>
    <x v="7"/>
    <s v="EJECUCION"/>
    <s v="S/C"/>
    <s v="S/C-EJECUCION"/>
    <s v="FONDO  REGIONAL DE INICIATIVA LOCAL"/>
    <n v="1381816800"/>
    <n v="0"/>
    <n v="1381816800"/>
    <n v="31077847"/>
    <n v="252592897"/>
    <n v="283670744"/>
    <n v="1098146056"/>
    <n v="0"/>
    <s v="EN EJECUCION"/>
    <s v="RS*"/>
  </r>
  <r>
    <m/>
    <m/>
    <x v="0"/>
    <x v="0"/>
    <m/>
    <x v="0"/>
    <m/>
    <m/>
    <m/>
    <s v="TOTAL INICIATIVAS PUESTA EN MARCHA"/>
    <n v="9906375766.3989182"/>
    <n v="2092000"/>
    <n v="4369751767.3989191"/>
    <n v="31077847"/>
    <n v="253942897"/>
    <n v="285020744"/>
    <n v="4084731023.3989191"/>
    <n v="5534531999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NUEVAS"/>
    <m/>
    <m/>
    <m/>
    <m/>
    <m/>
    <m/>
    <m/>
    <m/>
    <m/>
    <m/>
  </r>
  <r>
    <n v="31"/>
    <s v="N"/>
    <x v="1"/>
    <x v="1"/>
    <s v="PROV. OSORNO"/>
    <x v="2"/>
    <s v="EJECUCION"/>
    <n v="30324573"/>
    <s v="30324573-EJECUCION"/>
    <s v="CONSTRUCCION CENTRO DE DESPACHO Y BASE SAMU PROVINCIA DE OSORNO"/>
    <n v="1496798000"/>
    <n v="0"/>
    <n v="10000000"/>
    <n v="0"/>
    <n v="0"/>
    <n v="0"/>
    <n v="10000000"/>
    <n v="1486798000"/>
    <s v="SOLICITUD"/>
    <s v="RS"/>
  </r>
  <r>
    <n v="29"/>
    <s v="N"/>
    <x v="2"/>
    <x v="1"/>
    <s v="PROV. OSORNO"/>
    <x v="2"/>
    <s v="EJECUCION"/>
    <n v="40001457"/>
    <s v="40001457-EJECUCION"/>
    <s v="REPOSICION VEHICULOS PDI, PROVINCIA DE OSORNO"/>
    <n v="249575000"/>
    <n v="0"/>
    <n v="0"/>
    <n v="0"/>
    <n v="0"/>
    <n v="0"/>
    <n v="0"/>
    <n v="249575000"/>
    <s v="SOLICITUD"/>
    <s v="SR"/>
  </r>
  <r>
    <n v="31"/>
    <s v="N"/>
    <x v="3"/>
    <x v="1"/>
    <s v="PROV. OSORNO"/>
    <x v="1"/>
    <s v="EJECUCION"/>
    <s v="S/C"/>
    <s v="S/C-EJECUCION"/>
    <s v="CONSERVACION CAMINOS RURALES INDIGENA, GLOSA 10"/>
    <n v="300000000"/>
    <n v="0"/>
    <n v="50000000"/>
    <n v="0"/>
    <n v="0"/>
    <n v="0"/>
    <n v="50000000"/>
    <n v="250000000"/>
    <s v="SOLICITUD"/>
    <s v="SR"/>
  </r>
  <r>
    <m/>
    <m/>
    <x v="0"/>
    <x v="0"/>
    <m/>
    <x v="0"/>
    <m/>
    <m/>
    <m/>
    <s v="TOTAL DE INICIATIVAS NUEVAS"/>
    <n v="2046373000"/>
    <n v="0"/>
    <n v="60000000"/>
    <n v="0"/>
    <n v="0"/>
    <n v="0"/>
    <n v="60000000"/>
    <n v="1986373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PROVINCIALES"/>
    <n v="36303939315.398918"/>
    <n v="4672731927"/>
    <n v="13984119435.398918"/>
    <n v="31077847"/>
    <n v="253942897"/>
    <n v="285020744"/>
    <n v="13699098691.398918"/>
    <n v="17647087953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PROVINCIA DE OSORNO"/>
    <n v="100190571043.39893"/>
    <n v="17333242711"/>
    <n v="24948295823.398918"/>
    <n v="615372306"/>
    <n v="635145662"/>
    <n v="1250517968"/>
    <n v="23697777855.398918"/>
    <n v="57909032509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COMUNA DE PUERTO MONTT"/>
    <m/>
    <m/>
    <m/>
    <m/>
    <m/>
    <m/>
    <m/>
    <m/>
    <m/>
    <m/>
  </r>
  <r>
    <m/>
    <m/>
    <x v="0"/>
    <x v="0"/>
    <m/>
    <x v="0"/>
    <m/>
    <m/>
    <m/>
    <s v="INICIATIVAS DE ARRASTRE"/>
    <m/>
    <m/>
    <m/>
    <m/>
    <m/>
    <m/>
    <m/>
    <m/>
    <m/>
    <m/>
  </r>
  <r>
    <n v="31"/>
    <s v="A"/>
    <x v="3"/>
    <x v="2"/>
    <s v="P. MONTT"/>
    <x v="1"/>
    <s v="EJECUCION"/>
    <n v="30356933"/>
    <s v="30356933-EJECUCION"/>
    <s v="MEJORAMIENTO CALLE BARROS ARANA"/>
    <n v="892628000"/>
    <n v="1147000"/>
    <n v="676106875"/>
    <n v="1560000"/>
    <n v="1560000"/>
    <n v="3120000"/>
    <n v="672986875"/>
    <n v="215374125"/>
    <s v="EN EJECUCION"/>
    <s v="RS"/>
  </r>
  <r>
    <n v="31"/>
    <s v="A"/>
    <x v="9"/>
    <x v="2"/>
    <s v="P. MONTT"/>
    <x v="2"/>
    <s v="EJECUCION"/>
    <n v="30097978"/>
    <s v="30097978-EJECUCION"/>
    <s v="AMPLIACIÓN COMPLEJO DEPORTIVO ESTERO LOBOS"/>
    <n v="2184339043"/>
    <n v="2184339043"/>
    <n v="0"/>
    <n v="0"/>
    <n v="0"/>
    <n v="0"/>
    <n v="0"/>
    <n v="0"/>
    <s v="TERMINADO"/>
    <s v="RS"/>
  </r>
  <r>
    <n v="31"/>
    <s v="A"/>
    <x v="6"/>
    <x v="2"/>
    <s v="P. MONTT"/>
    <x v="1"/>
    <s v="EJECUCION"/>
    <n v="30129273"/>
    <s v="30129273-EJECUCION"/>
    <s v="CONSTRUCCION HOSPEDERIA HOGAR DE CRISTO"/>
    <n v="2021860012"/>
    <n v="2014383699"/>
    <n v="0"/>
    <n v="0"/>
    <n v="0"/>
    <n v="0"/>
    <n v="0"/>
    <n v="7476313"/>
    <s v="EN EJECUCION"/>
    <s v="RS"/>
  </r>
  <r>
    <n v="31"/>
    <s v="A"/>
    <x v="9"/>
    <x v="2"/>
    <s v="P. MONTT"/>
    <x v="2"/>
    <s v="EJECUCION"/>
    <n v="30199074"/>
    <s v="30199074-EJECUCION"/>
    <s v="REPOSICION ESTADIO VIEJOS CRACK CHINQUIHUE"/>
    <n v="1816198434"/>
    <n v="1751057725"/>
    <n v="2015116"/>
    <n v="0"/>
    <n v="2015116"/>
    <n v="2015116"/>
    <n v="0"/>
    <n v="63125593"/>
    <s v="EN EJECUCION"/>
    <s v="RS"/>
  </r>
  <r>
    <n v="31"/>
    <s v="A"/>
    <x v="5"/>
    <x v="2"/>
    <s v="P. MONTT"/>
    <x v="3"/>
    <s v="EJECUCION"/>
    <n v="30063478"/>
    <s v="30063478-EJECUCION"/>
    <s v="REPOSICION ESCUELA MAILLEN ESTERO"/>
    <n v="2282921924"/>
    <n v="2265125957"/>
    <n v="17793967"/>
    <n v="0"/>
    <n v="0"/>
    <n v="0"/>
    <n v="17793967"/>
    <n v="2000"/>
    <s v="EN EJECUCION"/>
    <s v="RS"/>
  </r>
  <r>
    <n v="31"/>
    <s v="A"/>
    <x v="5"/>
    <x v="2"/>
    <s v="P. MONTT"/>
    <x v="2"/>
    <s v="EJECUCION"/>
    <n v="30034666"/>
    <s v="30034666-EJECUCION"/>
    <s v="REPOSICION POSTA DEL SECTOR RURAL DE CHAICAS"/>
    <n v="262243848"/>
    <n v="242272569"/>
    <n v="19971279"/>
    <n v="0"/>
    <n v="0"/>
    <n v="0"/>
    <n v="19971279"/>
    <n v="0"/>
    <s v="EN EJECUCION"/>
    <s v="RS"/>
  </r>
  <r>
    <n v="31"/>
    <s v="A"/>
    <x v="5"/>
    <x v="2"/>
    <s v="P. MONTT"/>
    <x v="3"/>
    <s v="EJECUCION"/>
    <n v="30103446"/>
    <s v="30103446-EJECUCION"/>
    <s v="CONSTRUCCION ESTABLECIMIENTO EDUCACIONAL SEC. ALERCE I ETAPA P MONTT"/>
    <n v="4575910582"/>
    <n v="4513636083"/>
    <n v="62274499"/>
    <n v="0"/>
    <n v="0"/>
    <n v="0"/>
    <n v="62274499"/>
    <n v="0"/>
    <s v="EN EJECUCION"/>
    <s v="RS"/>
  </r>
  <r>
    <n v="31"/>
    <s v="A"/>
    <x v="9"/>
    <x v="2"/>
    <s v="P. MONTT"/>
    <x v="2"/>
    <s v="EJECUCION"/>
    <n v="30199272"/>
    <s v="30199272-EJECUCION"/>
    <s v="REPOSICION ESTADIO ANTONIO VARAS COMUNA PUERTO MONTT "/>
    <n v="1683911357"/>
    <n v="1673202656"/>
    <n v="10708701"/>
    <n v="2015116"/>
    <n v="0"/>
    <n v="2015116"/>
    <n v="8693585"/>
    <n v="0"/>
    <s v="EN EJECUCION"/>
    <s v="RS"/>
  </r>
  <r>
    <n v="31"/>
    <s v="A"/>
    <x v="3"/>
    <x v="2"/>
    <s v="P. MONTT"/>
    <x v="1"/>
    <s v="EJECUCION"/>
    <n v="30084978"/>
    <s v="30084978-EJECUCION"/>
    <s v="MEJORAMIENTO CALLES QUEMCHI Y ELEUTERIO RAMIREZ"/>
    <n v="233740051"/>
    <n v="217661768"/>
    <n v="16078283"/>
    <n v="0"/>
    <n v="0"/>
    <n v="0"/>
    <n v="16078283"/>
    <n v="0"/>
    <s v="EN EJECUCION"/>
    <s v="RS"/>
  </r>
  <r>
    <n v="31"/>
    <s v="A"/>
    <x v="8"/>
    <x v="2"/>
    <s v="P. MONTT"/>
    <x v="2"/>
    <s v="EJECUCION"/>
    <n v="30388872"/>
    <s v="30388872-EJECUCION"/>
    <s v="CONSTRUCCION SERVICIO APR CHINCHIN GRANDE "/>
    <n v="244155487"/>
    <n v="220680329"/>
    <n v="23475158"/>
    <n v="0"/>
    <n v="23475158"/>
    <n v="23475158"/>
    <n v="0"/>
    <n v="0"/>
    <s v="EN EJECUCION"/>
    <s v="RS"/>
  </r>
  <r>
    <n v="31"/>
    <s v="A"/>
    <x v="6"/>
    <x v="2"/>
    <s v="P. MONTT"/>
    <x v="2"/>
    <s v="EJECUCION"/>
    <n v="30073367"/>
    <s v="30073367-EJECUCION"/>
    <s v="CONSTRUCCION OFICINA REGISTRO CIVIL E IDENTIF. ALERCE, PUERTO MONTT"/>
    <n v="428305415"/>
    <n v="343624242"/>
    <n v="63950650"/>
    <n v="0"/>
    <n v="5597159"/>
    <n v="5597159"/>
    <n v="58353491"/>
    <n v="20730523"/>
    <s v="EN EJECUCION"/>
    <s v="RS"/>
  </r>
  <r>
    <n v="31"/>
    <s v="A"/>
    <x v="1"/>
    <x v="2"/>
    <s v="P. MONTT"/>
    <x v="2"/>
    <s v="EJECUCION"/>
    <n v="20190549"/>
    <s v="20190549-EJECUCION"/>
    <s v="AMPLIACION Y REMODELACION CONSULTORIO ANTONIO VARAS"/>
    <n v="3985138607"/>
    <n v="3955473444"/>
    <n v="29665163"/>
    <n v="0"/>
    <n v="0"/>
    <n v="0"/>
    <n v="29665163"/>
    <n v="0"/>
    <s v="EN EJECUCION"/>
    <s v="RS"/>
  </r>
  <r>
    <n v="31"/>
    <s v="A"/>
    <x v="5"/>
    <x v="2"/>
    <s v="P. MONTT"/>
    <x v="2"/>
    <s v="DISEÑO"/>
    <n v="30106468"/>
    <s v="30106468-DISEÑO"/>
    <s v="REPOSICION ESCUELA RURAL LAGUNITAS PUERTO MONTT"/>
    <n v="117000000"/>
    <n v="4200000"/>
    <n v="112800000"/>
    <n v="9588000"/>
    <n v="0"/>
    <n v="9588000"/>
    <n v="103212000"/>
    <n v="0"/>
    <s v="EN EJECUCION"/>
    <s v="RS"/>
  </r>
  <r>
    <n v="31"/>
    <s v="A"/>
    <x v="5"/>
    <x v="2"/>
    <s v="P. MONTT"/>
    <x v="3"/>
    <s v="EJECUCION"/>
    <n v="30440174"/>
    <s v="30440174-EJECUCION"/>
    <s v="CONSERVACION MULTICANCHA CUBIERTA LICEO MANUEL MONTT (C33)"/>
    <n v="425709000"/>
    <n v="0"/>
    <n v="213200000"/>
    <n v="0"/>
    <n v="148195484"/>
    <n v="148195484"/>
    <n v="65004516"/>
    <n v="212509000"/>
    <s v="EN EJECUCION"/>
    <s v="RS*"/>
  </r>
  <r>
    <m/>
    <m/>
    <x v="0"/>
    <x v="0"/>
    <m/>
    <x v="0"/>
    <m/>
    <m/>
    <m/>
    <s v="TOTAL DE INICIATIVAS DE ARRASTRE"/>
    <n v="21154061760"/>
    <n v="19386804515"/>
    <n v="1248039691"/>
    <n v="13163116"/>
    <n v="180842917"/>
    <n v="194006033"/>
    <n v="1054033658"/>
    <n v="519217554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PUESTAS EN MARCHA"/>
    <m/>
    <m/>
    <m/>
    <m/>
    <m/>
    <m/>
    <m/>
    <m/>
    <m/>
    <m/>
  </r>
  <r>
    <n v="31"/>
    <s v="P"/>
    <x v="3"/>
    <x v="2"/>
    <s v="P. MONTT"/>
    <x v="1"/>
    <s v="EJECUCION"/>
    <n v="20195455"/>
    <s v="20195455-EJECUCION"/>
    <s v="MEJORAMIENTO CALLE PADRE HARTER"/>
    <n v="1032398000"/>
    <n v="0"/>
    <n v="300000000"/>
    <n v="0"/>
    <n v="0"/>
    <n v="0"/>
    <n v="300000000"/>
    <n v="732398000"/>
    <s v="CON CONVENIO"/>
    <s v="RS"/>
  </r>
  <r>
    <n v="31"/>
    <s v="P"/>
    <x v="8"/>
    <x v="2"/>
    <s v="P. MONTT"/>
    <x v="4"/>
    <s v="EJECUCION"/>
    <n v="30429872"/>
    <s v="30429872-EJECUCION"/>
    <s v="CONSTRUCCION REDES AGUA POTABLE Y ALCANT VILLA LOS PINOS ALTOS"/>
    <n v="413476000"/>
    <n v="0"/>
    <n v="120000000"/>
    <n v="0"/>
    <n v="0"/>
    <n v="0"/>
    <n v="120000000"/>
    <n v="293476000"/>
    <s v="CON CONVENIO"/>
    <s v="RS"/>
  </r>
  <r>
    <n v="31"/>
    <s v="P"/>
    <x v="6"/>
    <x v="2"/>
    <s v="P. MONTT"/>
    <x v="6"/>
    <s v="EJECUCION"/>
    <n v="30104476"/>
    <s v="30104476-EJECUCION"/>
    <s v="CONSTRUCCION CIERRE VERTEDERO MUNICIPAL COMUNA DE PUERTO MONTT"/>
    <n v="1085187000"/>
    <n v="2101000"/>
    <n v="50000000"/>
    <n v="0"/>
    <n v="0"/>
    <n v="0"/>
    <n v="50000000"/>
    <n v="1033086000"/>
    <s v="CON CONVENIO"/>
    <s v="RS"/>
  </r>
  <r>
    <n v="29"/>
    <s v="P"/>
    <x v="1"/>
    <x v="2"/>
    <s v="P. MONTT"/>
    <x v="2"/>
    <s v="EJECUCION"/>
    <n v="40000194"/>
    <s v="40000194-EJECUCION"/>
    <s v="ADQUISICION EQUIPOS Y EQUIPAMIENTO CENTRO ONCOLOGICO AMBULATORIO (C33)"/>
    <n v="1039322000"/>
    <n v="28247017"/>
    <n v="1011074983"/>
    <n v="0"/>
    <n v="0"/>
    <n v="0"/>
    <n v="1011074983"/>
    <n v="0"/>
    <s v="CON CONVENIO"/>
    <s v="RS*"/>
  </r>
  <r>
    <n v="31"/>
    <s v="P"/>
    <x v="8"/>
    <x v="2"/>
    <s v="P. MONTT"/>
    <x v="4"/>
    <s v="EJECUCION"/>
    <n v="30461279"/>
    <s v="30461279-EJECUCION"/>
    <s v="AMPLIACION APR LAS QUEMAS SAN ANTONIO SECTOR CHAQUEIHUA"/>
    <n v="395716000"/>
    <n v="0"/>
    <n v="118714800"/>
    <n v="0"/>
    <n v="0"/>
    <n v="0"/>
    <n v="118714800"/>
    <n v="277001200"/>
    <s v="CON CONVENIO"/>
    <s v="RS"/>
  </r>
  <r>
    <n v="29"/>
    <s v="P"/>
    <x v="6"/>
    <x v="2"/>
    <s v="P. MONTT"/>
    <x v="6"/>
    <s v="EJECUCION"/>
    <n v="30481457"/>
    <s v="30481457-EJECUCION"/>
    <s v="ADQUISICION CAMION CARGA LATERAL Y TRANSBORDO MOVIL PARA RECOLECCION RESIDUOS SOLIDOS DOMICILIARIOS (C33)"/>
    <n v="471072000"/>
    <n v="0"/>
    <n v="471072000"/>
    <n v="0"/>
    <n v="0"/>
    <n v="0"/>
    <n v="471072000"/>
    <n v="0"/>
    <s v="EN EJECUCION"/>
    <s v="RS*"/>
  </r>
  <r>
    <n v="31"/>
    <s v="P"/>
    <x v="3"/>
    <x v="2"/>
    <s v="P. MONTT"/>
    <x v="1"/>
    <s v="EJECUCION"/>
    <n v="30080460"/>
    <s v="30080460-EJECUCION"/>
    <s v="CONSTRUCCION PUENTE EL SARGAZO DE PTO MONTT"/>
    <n v="272533000"/>
    <n v="0"/>
    <n v="20000000"/>
    <n v="0"/>
    <n v="0"/>
    <n v="0"/>
    <n v="20000000"/>
    <n v="252533000"/>
    <s v="TRAMITE CONVENIO"/>
    <s v="RS"/>
  </r>
  <r>
    <n v="31"/>
    <s v="P"/>
    <x v="2"/>
    <x v="2"/>
    <s v="P. MONTT"/>
    <x v="2"/>
    <s v="EJECUCION"/>
    <n v="30115395"/>
    <s v="30115395-EJECUCION"/>
    <s v="CONSTRUCCION CUARTEL 8° COMPAÑIA DE BOMBEROS"/>
    <n v="790552000"/>
    <n v="0"/>
    <n v="237165600"/>
    <n v="0"/>
    <n v="0"/>
    <n v="0"/>
    <n v="237165600"/>
    <n v="553386400"/>
    <s v="CON CONVENIO"/>
    <s v="RS"/>
  </r>
  <r>
    <n v="31"/>
    <s v="P"/>
    <x v="1"/>
    <x v="2"/>
    <s v="P. MONTT"/>
    <x v="2"/>
    <s v="EJECUCION"/>
    <n v="30128140"/>
    <s v="30128140-EJECUCION"/>
    <s v="NORMALIZACION CESFAM ALERCE "/>
    <n v="4090107000"/>
    <n v="4000000"/>
    <n v="1297902927"/>
    <n v="0"/>
    <n v="0"/>
    <n v="0"/>
    <n v="1297902927"/>
    <n v="2788204073"/>
    <s v="EN EJECUCION"/>
    <s v="RS"/>
  </r>
  <r>
    <m/>
    <m/>
    <x v="0"/>
    <x v="0"/>
    <m/>
    <x v="0"/>
    <m/>
    <m/>
    <m/>
    <s v="TOTAL INICIATIVAS PUESTA EN MARCHA"/>
    <n v="9590363000"/>
    <n v="34348017"/>
    <n v="3625930310"/>
    <n v="0"/>
    <n v="0"/>
    <n v="0"/>
    <n v="3625930310"/>
    <n v="5930084673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NUEVAS"/>
    <m/>
    <m/>
    <m/>
    <m/>
    <m/>
    <m/>
    <m/>
    <m/>
    <m/>
    <m/>
  </r>
  <r>
    <n v="31"/>
    <s v="N"/>
    <x v="3"/>
    <x v="2"/>
    <s v="P. MONTT"/>
    <x v="1"/>
    <s v="DISEÑO"/>
    <n v="30480704"/>
    <s v="30480704-DISEÑO"/>
    <s v="CONSERVACION CALLE GRANÍTICO DE PUERTO MONTT (C33)"/>
    <n v="37736000"/>
    <n v="0"/>
    <n v="37736000"/>
    <n v="0"/>
    <n v="0"/>
    <n v="0"/>
    <n v="37736000"/>
    <n v="0"/>
    <s v="APROBADO CORE"/>
    <s v="RS*"/>
  </r>
  <r>
    <n v="31"/>
    <s v="N"/>
    <x v="1"/>
    <x v="2"/>
    <s v="P. MONTT"/>
    <x v="2"/>
    <s v="EJECUCION"/>
    <n v="30364305"/>
    <s v="30364305-EJECUCION"/>
    <s v="AMPLIACION Y MEJORAMIENTO INSTITUTO TELETON"/>
    <n v="2629279000"/>
    <n v="0"/>
    <n v="262688853"/>
    <n v="0"/>
    <n v="0"/>
    <n v="0"/>
    <n v="262688853"/>
    <n v="2366590147"/>
    <s v="SOLICITUD GORE"/>
    <s v="RS"/>
  </r>
  <r>
    <n v="31"/>
    <s v="N"/>
    <x v="6"/>
    <x v="2"/>
    <s v="P. MONTT"/>
    <x v="2"/>
    <s v="EJECUCION"/>
    <n v="30339322"/>
    <s v="30339322-EJECUCION"/>
    <s v="HABILITACION EDIFICIO EGAÑA 60 PUERTO MONTT REG. LOS LAGOS"/>
    <n v="3500000000"/>
    <n v="111566000"/>
    <n v="10000000"/>
    <n v="0"/>
    <n v="0"/>
    <n v="0"/>
    <n v="10000000"/>
    <n v="3378434000"/>
    <s v="ARI"/>
    <s v="OT"/>
  </r>
  <r>
    <n v="31"/>
    <s v="N"/>
    <x v="3"/>
    <x v="2"/>
    <s v="P. MONTT"/>
    <x v="1"/>
    <s v="DISEÑO"/>
    <n v="30437675"/>
    <s v="30437675-DISEÑO"/>
    <s v="CONSTRUCCION CONECTIVIDAD INTERTERRAZAS PUERTO MONTT"/>
    <n v="548000000"/>
    <n v="0"/>
    <n v="30000000"/>
    <n v="0"/>
    <n v="0"/>
    <n v="0"/>
    <n v="30000000"/>
    <n v="518000000"/>
    <s v="SOLICITUD TRANSPORTE"/>
    <s v="RS"/>
  </r>
  <r>
    <n v="31"/>
    <s v="N"/>
    <x v="3"/>
    <x v="2"/>
    <s v="P. MONTT"/>
    <x v="1"/>
    <s v="EJECUCION"/>
    <n v="30127010"/>
    <s v="30127010-EJECUCION"/>
    <s v="MEJORAMIENTO CALLE EL TENIENTE, BARRIO INDUSTRIAL"/>
    <n v="2515811000"/>
    <n v="0"/>
    <n v="100000000"/>
    <n v="0"/>
    <n v="0"/>
    <n v="0"/>
    <n v="100000000"/>
    <n v="2415811000"/>
    <s v="SOLICITUD TRANSPORTE"/>
    <s v="RS"/>
  </r>
  <r>
    <n v="31"/>
    <s v="N"/>
    <x v="3"/>
    <x v="2"/>
    <s v="P. MONTT"/>
    <x v="1"/>
    <s v="DISEÑO"/>
    <n v="30092104"/>
    <s v="30092104-DISEÑO"/>
    <s v="MEJORAMIENTO INTERCONEXION VIAL CENTRO-PONIENTE"/>
    <n v="500000000"/>
    <n v="0"/>
    <n v="30000000"/>
    <n v="0"/>
    <n v="0"/>
    <n v="0"/>
    <n v="30000000"/>
    <n v="470000000"/>
    <s v="SOLICITUD TRANSPORTE"/>
    <s v="SR"/>
  </r>
  <r>
    <n v="31"/>
    <s v="N"/>
    <x v="5"/>
    <x v="2"/>
    <s v="P. MONTT"/>
    <x v="8"/>
    <s v="EJECUCION"/>
    <n v="30077490"/>
    <s v="30077490-EJECUCION"/>
    <s v="CONSERVACION CASA PAULY PUERTO MONTT (C33)"/>
    <n v="1686871000"/>
    <n v="0"/>
    <n v="84343550"/>
    <n v="0"/>
    <n v="0"/>
    <n v="0"/>
    <n v="84343550"/>
    <n v="1602527450"/>
    <s v="SOLICITUD"/>
    <s v="SR*"/>
  </r>
  <r>
    <m/>
    <m/>
    <x v="0"/>
    <x v="0"/>
    <m/>
    <x v="0"/>
    <m/>
    <m/>
    <m/>
    <s v="TOTAL DE INICIATIVAS NUEVAS"/>
    <n v="11417697000"/>
    <n v="111566000"/>
    <n v="554768403"/>
    <n v="0"/>
    <n v="0"/>
    <n v="0"/>
    <n v="554768403"/>
    <n v="10751362597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COMUNA DE  P. MONTT"/>
    <n v="42162121760"/>
    <n v="19532718532"/>
    <n v="5428738404"/>
    <n v="13163116"/>
    <n v="180842917"/>
    <n v="194006033"/>
    <n v="5234732371"/>
    <n v="17200664824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COMUNA DE CALBUCO"/>
    <m/>
    <m/>
    <m/>
    <m/>
    <m/>
    <m/>
    <m/>
    <m/>
    <m/>
    <m/>
  </r>
  <r>
    <m/>
    <m/>
    <x v="0"/>
    <x v="0"/>
    <m/>
    <x v="0"/>
    <m/>
    <m/>
    <m/>
    <s v="INICIATIVAS DE ARRASTRE"/>
    <m/>
    <m/>
    <m/>
    <m/>
    <m/>
    <m/>
    <m/>
    <m/>
    <m/>
    <m/>
  </r>
  <r>
    <n v="31"/>
    <s v="A"/>
    <x v="5"/>
    <x v="2"/>
    <s v="CALBUCO"/>
    <x v="2"/>
    <s v="EJECUCION"/>
    <n v="20086686"/>
    <s v="20086686-EJECUCION"/>
    <s v="REPOSICION PARCIA LICEO POLITECNICO DE CALBUCO"/>
    <n v="7033944000"/>
    <n v="137390250"/>
    <n v="352882250"/>
    <n v="0"/>
    <n v="0"/>
    <n v="0"/>
    <n v="352882250"/>
    <n v="6543671500"/>
    <s v="EN EJECUCION"/>
    <s v="RS"/>
  </r>
  <r>
    <n v="31"/>
    <s v="A"/>
    <x v="6"/>
    <x v="2"/>
    <s v="CALBUCO"/>
    <x v="6"/>
    <s v="DISEÑO"/>
    <n v="30135967"/>
    <s v="30135967-DISEÑO"/>
    <s v="CONSTRUCCION ESTACION DE TRANSFERENCIA LA CAMPANA CALBUCO"/>
    <n v="90000000"/>
    <n v="67500000"/>
    <n v="22500000"/>
    <n v="0"/>
    <n v="0"/>
    <n v="0"/>
    <n v="22500000"/>
    <n v="0"/>
    <s v="EN EJECUCION"/>
    <s v="RS"/>
  </r>
  <r>
    <n v="31"/>
    <s v="A"/>
    <x v="10"/>
    <x v="2"/>
    <s v="CALBUCO"/>
    <x v="5"/>
    <s v="EJECUCION"/>
    <n v="30339483"/>
    <s v="30339483-EJECUCION"/>
    <s v="HABILITACION SSEE SECTOR QUEULLIN"/>
    <n v="1611864000"/>
    <n v="1586863743"/>
    <n v="0"/>
    <n v="0"/>
    <n v="0"/>
    <n v="0"/>
    <n v="0"/>
    <n v="25000257"/>
    <s v="EN EJECUCION"/>
    <s v="RS"/>
  </r>
  <r>
    <n v="31"/>
    <s v="A"/>
    <x v="4"/>
    <x v="2"/>
    <s v="CALBUCO"/>
    <x v="2"/>
    <s v="EJECUCION"/>
    <n v="30087299"/>
    <s v="30087299-EJECUCION"/>
    <s v="CONSTRUCCION CEMENTERIO MUNICIPAL DE CALBUCO"/>
    <n v="1136464000"/>
    <n v="0"/>
    <n v="901195000"/>
    <n v="0"/>
    <n v="0"/>
    <n v="0"/>
    <n v="901195000"/>
    <n v="235269000"/>
    <s v="EN EJECUCION"/>
    <s v="RS"/>
  </r>
  <r>
    <m/>
    <m/>
    <x v="0"/>
    <x v="0"/>
    <m/>
    <x v="0"/>
    <m/>
    <m/>
    <m/>
    <s v="TOTAL DE INICIATIVAS DE ARRASTRE"/>
    <n v="9872272000"/>
    <n v="1791753993"/>
    <n v="1276577250"/>
    <n v="0"/>
    <n v="0"/>
    <n v="0"/>
    <n v="1276577250"/>
    <n v="6803940757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PUESTAS EN MARCHA"/>
    <m/>
    <m/>
    <m/>
    <m/>
    <m/>
    <m/>
    <m/>
    <m/>
    <m/>
    <m/>
  </r>
  <r>
    <n v="31"/>
    <s v="P"/>
    <x v="3"/>
    <x v="2"/>
    <s v="CALBUCO"/>
    <x v="1"/>
    <s v="EJECUCION"/>
    <n v="30115349"/>
    <s v="30115349-EJECUCION"/>
    <s v="CONSTRUCCION PAVIMENTOS AVENIDA PRESIDENTE IBAÑEZ, CALBUCO"/>
    <n v="677044000"/>
    <n v="3001000"/>
    <n v="674043000"/>
    <n v="0"/>
    <n v="0"/>
    <n v="0"/>
    <n v="674043000"/>
    <n v="0"/>
    <s v="CON CONVENIO"/>
    <s v="RS"/>
  </r>
  <r>
    <m/>
    <m/>
    <x v="0"/>
    <x v="0"/>
    <m/>
    <x v="0"/>
    <m/>
    <m/>
    <m/>
    <s v="TOTAL DE INICIATIVAS DE ARRASTRE"/>
    <n v="677044000"/>
    <n v="3001000"/>
    <n v="674043000"/>
    <n v="0"/>
    <n v="0"/>
    <n v="0"/>
    <n v="674043000"/>
    <n v="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NUEVAS"/>
    <m/>
    <m/>
    <m/>
    <m/>
    <m/>
    <m/>
    <m/>
    <m/>
    <m/>
    <m/>
  </r>
  <r>
    <n v="29"/>
    <s v="N"/>
    <x v="4"/>
    <x v="2"/>
    <s v="CALBUCO"/>
    <x v="2"/>
    <s v="EJECUCION"/>
    <n v="30465002"/>
    <s v="30465002-EJECUCION"/>
    <s v="ADQUISICION CAMIÓN MULTIPROPOSITO, COMUNA CALBUCO(C33)"/>
    <n v="218961000"/>
    <n v="0"/>
    <n v="30000000"/>
    <n v="0"/>
    <n v="0"/>
    <n v="0"/>
    <n v="30000000"/>
    <n v="188961000"/>
    <s v="EVALUADO"/>
    <s v="RS*"/>
  </r>
  <r>
    <n v="31"/>
    <s v="N"/>
    <x v="8"/>
    <x v="2"/>
    <s v="CALBUCO"/>
    <x v="4"/>
    <s v="EJECUCION"/>
    <n v="30427273"/>
    <s v="30427273-EJECUCION"/>
    <s v="CONSTRUCCION INFRAESTRUCTURA SANITARIA LOCALIDAD DE PARGUA"/>
    <n v="1073021000"/>
    <n v="0"/>
    <n v="50000000"/>
    <n v="0"/>
    <n v="0"/>
    <n v="0"/>
    <n v="50000000"/>
    <n v="1023021000"/>
    <s v="ARI"/>
    <s v="SR"/>
  </r>
  <r>
    <n v="31"/>
    <s v="N"/>
    <x v="2"/>
    <x v="2"/>
    <s v="CALBUCO"/>
    <x v="2"/>
    <s v="EJECUCION"/>
    <n v="30472587"/>
    <s v="30472587-EJECUCION"/>
    <s v="REPOSICION REPOSICIÓN CUARTEL 2° CÍA. BOMBEROS CALBUCO"/>
    <n v="617565000"/>
    <n v="0"/>
    <n v="60000000"/>
    <n v="0"/>
    <n v="0"/>
    <n v="0"/>
    <n v="60000000"/>
    <n v="557565000"/>
    <s v="ARI"/>
    <s v="FI"/>
  </r>
  <r>
    <n v="31"/>
    <s v="N"/>
    <x v="1"/>
    <x v="2"/>
    <s v="CALBUCO"/>
    <x v="2"/>
    <s v="EJECUCION"/>
    <n v="20181416"/>
    <s v="20181416-EJECUCION"/>
    <s v="REPOSICION POSTA DE SALUD PEÑASMO"/>
    <n v="391426000"/>
    <n v="0"/>
    <n v="15000000"/>
    <n v="0"/>
    <n v="0"/>
    <n v="0"/>
    <n v="15000000"/>
    <n v="376426000"/>
    <s v="ARI"/>
    <s v="SR"/>
  </r>
  <r>
    <n v="31"/>
    <s v="N"/>
    <x v="3"/>
    <x v="2"/>
    <s v="CALBUCO"/>
    <x v="1"/>
    <s v="EJECUCION"/>
    <n v="30480531"/>
    <s v="30480531-EJECUCION"/>
    <s v="CONSTRUCCION PAVIMENTACION CALLES CARLOS CONDELL Y WILLIAM REBOLLEDO"/>
    <n v="469704000"/>
    <n v="0"/>
    <n v="10000000"/>
    <n v="0"/>
    <n v="0"/>
    <n v="0"/>
    <n v="10000000"/>
    <n v="459704000"/>
    <s v="ARI"/>
    <s v="FI"/>
  </r>
  <r>
    <m/>
    <m/>
    <x v="0"/>
    <x v="0"/>
    <m/>
    <x v="0"/>
    <m/>
    <m/>
    <m/>
    <s v="TOTAL DE INICIATIVAS NUEVAS"/>
    <n v="2770677000"/>
    <n v="0"/>
    <n v="165000000"/>
    <n v="0"/>
    <n v="0"/>
    <n v="0"/>
    <n v="165000000"/>
    <n v="2605677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COMUNA DE  CALBUCO"/>
    <n v="13319993000"/>
    <n v="1794754993"/>
    <n v="2115620250"/>
    <n v="0"/>
    <n v="0"/>
    <n v="0"/>
    <n v="2115620250"/>
    <n v="9409617757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COMUNA DE COCHAMO"/>
    <m/>
    <m/>
    <m/>
    <m/>
    <m/>
    <m/>
    <m/>
    <m/>
    <m/>
    <m/>
  </r>
  <r>
    <m/>
    <m/>
    <x v="0"/>
    <x v="0"/>
    <m/>
    <x v="0"/>
    <m/>
    <m/>
    <m/>
    <s v="INICIATIVAS DE ARRASTRE"/>
    <m/>
    <m/>
    <m/>
    <m/>
    <m/>
    <m/>
    <m/>
    <m/>
    <m/>
    <m/>
  </r>
  <r>
    <n v="31"/>
    <s v="A"/>
    <x v="8"/>
    <x v="2"/>
    <s v="COCHAMO"/>
    <x v="9"/>
    <s v="DISEÑO"/>
    <n v="30131517"/>
    <s v="30131517-DISEÑO"/>
    <s v="CONSTRUCCION SISTEMA DE AGUA POTABLE RURAL EL QUECHE"/>
    <n v="27000000"/>
    <n v="5400000"/>
    <n v="21600000"/>
    <n v="0"/>
    <n v="0"/>
    <n v="0"/>
    <n v="21600000"/>
    <n v="0"/>
    <s v="EN EJECUCION"/>
    <s v="RS"/>
  </r>
  <r>
    <n v="31"/>
    <s v="A"/>
    <x v="1"/>
    <x v="2"/>
    <s v="COCHAMO"/>
    <x v="2"/>
    <s v="EJECUCION"/>
    <n v="30047349"/>
    <s v="30047349-EJECUCION"/>
    <s v="CONSTRUCCION CENTRO DE SALUD COCHAMO"/>
    <n v="1975000000"/>
    <n v="1946992316"/>
    <n v="14455056"/>
    <n v="0"/>
    <n v="0"/>
    <n v="0"/>
    <n v="14455056"/>
    <n v="13552628"/>
    <s v="EN EJECUCION"/>
    <s v="RS"/>
  </r>
  <r>
    <n v="31"/>
    <s v="A"/>
    <x v="2"/>
    <x v="2"/>
    <s v="COCHAMO"/>
    <x v="9"/>
    <s v="EJECUCION"/>
    <n v="30046830"/>
    <s v="30046830-EJECUCION"/>
    <s v="REPOSICION RETEN CARABINEROS DE COCHAMO"/>
    <n v="748449085"/>
    <n v="713793031"/>
    <n v="0"/>
    <n v="0"/>
    <n v="0"/>
    <n v="0"/>
    <n v="0"/>
    <n v="34656054"/>
    <s v="EN EJECUCION"/>
    <s v="RS"/>
  </r>
  <r>
    <n v="31"/>
    <s v="A"/>
    <x v="3"/>
    <x v="2"/>
    <s v="COCHAMO"/>
    <x v="9"/>
    <s v="EJECUCION"/>
    <n v="30342773"/>
    <s v="30342773-EJECUCION"/>
    <s v="MEJORAMIENTO RUTA V 69 SECTOR RALUN COCHAMO"/>
    <n v="6178186000"/>
    <n v="135002990"/>
    <n v="2039420023"/>
    <n v="0"/>
    <n v="6698601"/>
    <n v="6698601"/>
    <n v="2032721422"/>
    <n v="4003762987"/>
    <s v="EN EJECUCION"/>
    <s v="RS"/>
  </r>
  <r>
    <m/>
    <m/>
    <x v="0"/>
    <x v="0"/>
    <m/>
    <x v="0"/>
    <m/>
    <m/>
    <m/>
    <s v="TOTAL DE INICIATIVAS DE ARRASTRE"/>
    <n v="8928635085"/>
    <n v="2801188337"/>
    <n v="2075475079"/>
    <n v="0"/>
    <n v="6698601"/>
    <n v="6698601"/>
    <n v="2068776478"/>
    <n v="4051971669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PUESTAS EN MARCHA"/>
    <m/>
    <m/>
    <m/>
    <m/>
    <m/>
    <m/>
    <m/>
    <m/>
    <m/>
    <m/>
  </r>
  <r>
    <n v="29"/>
    <s v="P"/>
    <x v="6"/>
    <x v="2"/>
    <s v="COCHAMO"/>
    <x v="2"/>
    <s v="EJECUCION"/>
    <n v="30188272"/>
    <s v="30188272-EJECUCION"/>
    <s v="REPOSICION BUS DE PASAJEROS DE LA COMUNA DE COCHAMO (C33)"/>
    <n v="129544000"/>
    <n v="0"/>
    <n v="129544000"/>
    <n v="0"/>
    <n v="0"/>
    <n v="0"/>
    <n v="129544000"/>
    <n v="0"/>
    <s v="EN EJECUCION"/>
    <s v="RS*"/>
  </r>
  <r>
    <n v="31"/>
    <s v="P"/>
    <x v="9"/>
    <x v="2"/>
    <s v="COCHAMO"/>
    <x v="9"/>
    <s v="EJECUCION"/>
    <n v="30248522"/>
    <s v="30248522-EJECUCION"/>
    <s v="CONSTRUCCION ESTADIO MUNCIPAL DE COCHAMO"/>
    <n v="1053374000"/>
    <n v="2500000"/>
    <n v="200000000"/>
    <n v="0"/>
    <n v="0"/>
    <n v="0"/>
    <n v="200000000"/>
    <n v="850874000"/>
    <s v="CON CONVENIO"/>
    <s v="RS"/>
  </r>
  <r>
    <m/>
    <m/>
    <x v="0"/>
    <x v="0"/>
    <m/>
    <x v="0"/>
    <m/>
    <m/>
    <m/>
    <s v="TOTAL INICIATIVAS PUESTA EN MARCHA"/>
    <n v="1182918000"/>
    <n v="2500000"/>
    <n v="329544000"/>
    <n v="0"/>
    <n v="0"/>
    <n v="0"/>
    <n v="329544000"/>
    <n v="850874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NUEVAS"/>
    <m/>
    <m/>
    <m/>
    <m/>
    <m/>
    <m/>
    <m/>
    <m/>
    <m/>
    <m/>
  </r>
  <r>
    <n v="31"/>
    <s v="N"/>
    <x v="3"/>
    <x v="2"/>
    <s v="COCHAMO"/>
    <x v="1"/>
    <s v="EJECUCION"/>
    <n v="30459455"/>
    <s v="30459455-EJECUCION"/>
    <s v="CONSERVACION VARIOS CNOS. VECINALES GLOSA 7, COMUNA DE COCHAMO (C33)"/>
    <n v="305031000"/>
    <n v="0"/>
    <n v="50000000"/>
    <n v="0"/>
    <n v="0"/>
    <n v="0"/>
    <n v="50000000"/>
    <n v="255031000"/>
    <s v="EVALUADO"/>
    <s v="RS*"/>
  </r>
  <r>
    <n v="31"/>
    <s v="N"/>
    <x v="8"/>
    <x v="2"/>
    <s v="COCHAMO"/>
    <x v="9"/>
    <s v="DISEÑO"/>
    <n v="30474433"/>
    <s v="30474433-DISEÑO"/>
    <s v="CONSTRUCCION SISTEMA AGUA POTABLE RURAL ALTO PUELO, COCHAMO"/>
    <n v="33856000"/>
    <n v="0"/>
    <n v="3385600"/>
    <n v="0"/>
    <n v="0"/>
    <n v="0"/>
    <n v="3385600"/>
    <n v="30470400"/>
    <s v="ARI"/>
    <s v="FI"/>
  </r>
  <r>
    <n v="31"/>
    <s v="N"/>
    <x v="8"/>
    <x v="2"/>
    <s v="COCHAMO"/>
    <x v="9"/>
    <s v="EJECUCION"/>
    <n v="30116480"/>
    <s v="30116480-EJECUCION"/>
    <s v="CONSTRUCCION SISTEMA DE AGUA POTABLE RURAL DE YATES COCHAMO"/>
    <n v="167764000"/>
    <n v="0"/>
    <n v="10000000"/>
    <n v="0"/>
    <n v="0"/>
    <n v="0"/>
    <n v="10000000"/>
    <n v="157764000"/>
    <s v="ARI"/>
    <s v="SR"/>
  </r>
  <r>
    <n v="31"/>
    <s v="N"/>
    <x v="10"/>
    <x v="2"/>
    <s v="COCHAMO"/>
    <x v="9"/>
    <s v="EJECUCION"/>
    <n v="30328273"/>
    <s v="30328273-EJECUCION"/>
    <s v="CONSTRUCCION MICROCENTRAL HIDROELECTRICA SOTOMO"/>
    <n v="100500000"/>
    <n v="0"/>
    <n v="10000000"/>
    <n v="0"/>
    <n v="0"/>
    <n v="0"/>
    <n v="10000000"/>
    <n v="90500000"/>
    <s v="ARI"/>
    <s v="SR"/>
  </r>
  <r>
    <m/>
    <m/>
    <x v="0"/>
    <x v="0"/>
    <m/>
    <x v="0"/>
    <m/>
    <m/>
    <m/>
    <s v="TOTAL DE INICIATIVAS NUEVAS"/>
    <n v="607151000"/>
    <n v="0"/>
    <n v="73385600"/>
    <n v="0"/>
    <n v="0"/>
    <n v="0"/>
    <n v="73385600"/>
    <n v="5337654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COMUNA DE  COCHAMO"/>
    <n v="10718704085"/>
    <n v="2803688337"/>
    <n v="2478404679"/>
    <n v="0"/>
    <n v="6698601"/>
    <n v="6698601"/>
    <n v="2471706078"/>
    <n v="5436611069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COMUNA DE FRESIA"/>
    <m/>
    <m/>
    <m/>
    <m/>
    <m/>
    <m/>
    <m/>
    <m/>
    <m/>
    <m/>
  </r>
  <r>
    <m/>
    <m/>
    <x v="0"/>
    <x v="0"/>
    <m/>
    <x v="0"/>
    <m/>
    <m/>
    <m/>
    <s v="INICIATIVAS DE ARRASTRE"/>
    <m/>
    <m/>
    <m/>
    <m/>
    <m/>
    <m/>
    <m/>
    <m/>
    <m/>
    <m/>
  </r>
  <r>
    <n v="31"/>
    <s v="A"/>
    <x v="8"/>
    <x v="2"/>
    <s v="FRESIA"/>
    <x v="10"/>
    <s v="EJECUCION"/>
    <n v="30088011"/>
    <s v="30088011-EJECUCION"/>
    <s v="CONSTRUCCION PLANTA TRATAMIENTO PARGA"/>
    <n v="452879000"/>
    <n v="0"/>
    <n v="0"/>
    <n v="0"/>
    <n v="0"/>
    <n v="0"/>
    <n v="0"/>
    <n v="452879000"/>
    <s v="EN EJECUCION"/>
    <s v="RE"/>
  </r>
  <r>
    <n v="31"/>
    <s v="A"/>
    <x v="8"/>
    <x v="2"/>
    <s v="FRESIA"/>
    <x v="1"/>
    <s v="EJECUCION"/>
    <n v="30212372"/>
    <s v="30212372-EJECUCION"/>
    <s v="CONSTRUCCION APR SECTOR RURAL LA VEGA"/>
    <n v="339876608"/>
    <n v="294876608"/>
    <n v="0"/>
    <n v="0"/>
    <n v="0"/>
    <n v="0"/>
    <n v="0"/>
    <n v="45000000"/>
    <s v="EN EJECUCION"/>
    <s v="RS"/>
  </r>
  <r>
    <n v="31"/>
    <s v="A"/>
    <x v="8"/>
    <x v="2"/>
    <s v="FRESIA"/>
    <x v="1"/>
    <s v="EJECUCION"/>
    <n v="30212472"/>
    <s v="30212472-EJECUCION"/>
    <s v="CONSTRUCCION SERVICIO APR SECTOR RURAL EL MAÑIO"/>
    <n v="451393359"/>
    <n v="424766706"/>
    <n v="0"/>
    <n v="0"/>
    <n v="0"/>
    <n v="0"/>
    <n v="0"/>
    <n v="26626653"/>
    <s v="EN EJECUCION"/>
    <s v="RS"/>
  </r>
  <r>
    <m/>
    <m/>
    <x v="0"/>
    <x v="0"/>
    <m/>
    <x v="0"/>
    <m/>
    <m/>
    <m/>
    <s v="TOTAL DE INICIATIVAS DE ARRASTRE"/>
    <n v="1244148967"/>
    <n v="719643314"/>
    <n v="0"/>
    <n v="0"/>
    <n v="0"/>
    <n v="0"/>
    <n v="0"/>
    <n v="524505653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PUESTAS EN MARCHA"/>
    <m/>
    <m/>
    <m/>
    <m/>
    <m/>
    <m/>
    <m/>
    <m/>
    <m/>
    <m/>
  </r>
  <r>
    <n v="31"/>
    <s v="P"/>
    <x v="3"/>
    <x v="2"/>
    <s v="FRESIA"/>
    <x v="1"/>
    <s v="EJECUCION"/>
    <n v="30130451"/>
    <s v="30130451-EJECUCION"/>
    <s v="MEJORAMIENTO 03 CALLES LOCALIDAD DE PARGA, FRESIA"/>
    <n v="547328000"/>
    <n v="176857169"/>
    <n v="311349062"/>
    <n v="306849062"/>
    <n v="4500000"/>
    <n v="311349062"/>
    <n v="0"/>
    <n v="59121769"/>
    <s v="EN EJECUCION"/>
    <s v="RS"/>
  </r>
  <r>
    <n v="33"/>
    <s v="P"/>
    <x v="8"/>
    <x v="2"/>
    <s v="FRESIA"/>
    <x v="4"/>
    <s v="EJECUCION"/>
    <n v="30458130"/>
    <s v="30458130-EJECUCION"/>
    <s v="CONSTRUCCION CASETAS SANITARIAS Y CONEXION SECTOR LOS PRADOS, FRESIA"/>
    <n v="377930000"/>
    <n v="0"/>
    <n v="95500000"/>
    <n v="0"/>
    <n v="0"/>
    <n v="0"/>
    <n v="95500000"/>
    <n v="282430000"/>
    <s v="CON CONVENIO"/>
    <s v="RS"/>
  </r>
  <r>
    <n v="31"/>
    <s v="P"/>
    <x v="3"/>
    <x v="2"/>
    <s v="FRESIA"/>
    <x v="1"/>
    <s v="EJECUCION"/>
    <n v="30458322"/>
    <s v="30458322-EJECUCION"/>
    <s v="CONSERVACIÓN VARIOS CAMINOS VECINALES GLOSA 7 COMUNA DE FRESIA(C33)"/>
    <n v="313240000"/>
    <n v="7350000"/>
    <n v="30000000"/>
    <n v="0"/>
    <n v="0"/>
    <n v="0"/>
    <n v="30000000"/>
    <n v="275890000"/>
    <s v="CON CONVENIO"/>
    <s v="RS*"/>
  </r>
  <r>
    <n v="29"/>
    <s v="P"/>
    <x v="3"/>
    <x v="2"/>
    <s v="FRESIA"/>
    <x v="1"/>
    <s v="EJECUCION"/>
    <n v="30396186"/>
    <s v="30396186-EJECUCION"/>
    <s v="REPOSICION 03 CAMIONES TOLVA Y 01 RETROEXCAVADORA, FRESIA(C33)"/>
    <n v="406262000"/>
    <n v="0"/>
    <n v="199412938"/>
    <n v="0"/>
    <n v="0"/>
    <n v="0"/>
    <n v="199412938"/>
    <n v="206849062"/>
    <s v="APROBADO CORE"/>
    <s v="RS*"/>
  </r>
  <r>
    <m/>
    <m/>
    <x v="0"/>
    <x v="0"/>
    <m/>
    <x v="0"/>
    <m/>
    <m/>
    <m/>
    <s v="TOTAL INICIATIVAS PUESTA EN MARCHA"/>
    <n v="1644760000"/>
    <n v="184207169"/>
    <n v="636262000"/>
    <n v="306849062"/>
    <n v="4500000"/>
    <n v="311349062"/>
    <n v="324912938"/>
    <n v="824290831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NUEVAS"/>
    <m/>
    <m/>
    <m/>
    <m/>
    <m/>
    <m/>
    <m/>
    <m/>
    <m/>
    <m/>
  </r>
  <r>
    <n v="31"/>
    <s v="N"/>
    <x v="9"/>
    <x v="2"/>
    <s v="FRESIA"/>
    <x v="2"/>
    <s v="EJECUCION"/>
    <n v="30134714"/>
    <s v="30134714-EJECUCION"/>
    <s v="CONSTRUCCION ESTADIO MUNICIPAL ANFUR, COMUNA DE FRESIA"/>
    <n v="737484000"/>
    <n v="0"/>
    <n v="100000000"/>
    <n v="0"/>
    <n v="0"/>
    <n v="0"/>
    <n v="100000000"/>
    <n v="637484000"/>
    <s v="ARI"/>
    <s v="RS"/>
  </r>
  <r>
    <n v="31"/>
    <s v="N"/>
    <x v="1"/>
    <x v="2"/>
    <s v="FRESIA"/>
    <x v="2"/>
    <s v="EJECUCION"/>
    <n v="30282773"/>
    <s v="30282773-EJECUCION"/>
    <s v="REPOSICION POSTA DE SALUD RURAL EL TRAIGUEN, FRESIA"/>
    <n v="484346000"/>
    <n v="0"/>
    <n v="50000000"/>
    <n v="0"/>
    <n v="0"/>
    <n v="0"/>
    <n v="50000000"/>
    <n v="434346000"/>
    <s v="ARI"/>
    <s v="FI"/>
  </r>
  <r>
    <n v="31"/>
    <s v="N"/>
    <x v="8"/>
    <x v="2"/>
    <s v="FRESIA"/>
    <x v="2"/>
    <s v="EJECUCION"/>
    <n v="30397144"/>
    <s v="30397144-EJECUCION"/>
    <s v="CONSTRUCCION SISTEMA APR SECTOR LAS CRUCES, COMUNA DE FRESIA"/>
    <n v="1163589000"/>
    <n v="0"/>
    <n v="10000000"/>
    <n v="0"/>
    <n v="0"/>
    <n v="0"/>
    <n v="10000000"/>
    <n v="1153589000"/>
    <s v="ARI"/>
    <s v="FI"/>
  </r>
  <r>
    <n v="31"/>
    <s v="N"/>
    <x v="5"/>
    <x v="2"/>
    <s v="FRESIA"/>
    <x v="3"/>
    <s v="EJECUCION"/>
    <n v="30396276"/>
    <s v="30396276-EJECUCION"/>
    <s v="CONSERVACION EDIFICIO DAEM, FRESIA (C33)"/>
    <n v="326911000"/>
    <n v="0"/>
    <n v="10000000"/>
    <n v="0"/>
    <n v="0"/>
    <n v="0"/>
    <n v="10000000"/>
    <n v="316911000"/>
    <s v="ARI"/>
    <s v="SR*"/>
  </r>
  <r>
    <n v="31"/>
    <s v="N"/>
    <x v="5"/>
    <x v="2"/>
    <s v="FRESIA"/>
    <x v="3"/>
    <s v="EJECUCION"/>
    <n v="30435722"/>
    <s v="30435722-EJECUCION"/>
    <s v="CONSTRUCCION CENTRO CULTURAL, COMUNA DE FRESIA"/>
    <n v="1191898000"/>
    <n v="0"/>
    <n v="10000000"/>
    <n v="0"/>
    <n v="0"/>
    <n v="0"/>
    <n v="10000000"/>
    <n v="1181898000"/>
    <s v="ARI"/>
    <s v="SR"/>
  </r>
  <r>
    <m/>
    <m/>
    <x v="0"/>
    <x v="0"/>
    <m/>
    <x v="0"/>
    <m/>
    <m/>
    <m/>
    <s v="TOTAL DE INICIATIVAS NUEVAS"/>
    <n v="3904228000"/>
    <n v="0"/>
    <n v="180000000"/>
    <n v="0"/>
    <n v="0"/>
    <n v="0"/>
    <n v="180000000"/>
    <n v="3724228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COMUNA DE  FRESIA"/>
    <n v="6793136967"/>
    <n v="903850483"/>
    <n v="816262000"/>
    <n v="306849062"/>
    <n v="4500000"/>
    <n v="311349062"/>
    <n v="504912938"/>
    <n v="5073024484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COMUNA DE FRUTILLAR"/>
    <m/>
    <m/>
    <m/>
    <m/>
    <m/>
    <m/>
    <m/>
    <m/>
    <m/>
    <m/>
  </r>
  <r>
    <m/>
    <m/>
    <x v="0"/>
    <x v="0"/>
    <m/>
    <x v="0"/>
    <m/>
    <m/>
    <m/>
    <s v="INICIATIVAS DE ARRASTRE"/>
    <m/>
    <m/>
    <m/>
    <m/>
    <m/>
    <m/>
    <m/>
    <m/>
    <m/>
    <m/>
  </r>
  <r>
    <n v="31"/>
    <s v="A"/>
    <x v="5"/>
    <x v="2"/>
    <s v="FRUTILLAR"/>
    <x v="1"/>
    <s v="EJECUCION"/>
    <n v="30291172"/>
    <s v="30291172-EJECUCION"/>
    <s v="REPOSICION Y AMPLIACION BIBLIOTECA MUNICIPAL"/>
    <n v="1317857690"/>
    <n v="881409797"/>
    <n v="436447893"/>
    <n v="120507605"/>
    <n v="85164423"/>
    <n v="205672028"/>
    <n v="230775865"/>
    <n v="0"/>
    <s v="EN EJECUCION"/>
    <s v="RS"/>
  </r>
  <r>
    <n v="31"/>
    <s v="A"/>
    <x v="6"/>
    <x v="2"/>
    <s v="FRUTILLAR"/>
    <x v="1"/>
    <s v="DISEÑO"/>
    <n v="30071843"/>
    <s v="30071843-DISEÑO"/>
    <s v="CONSTRUCCION EDIFICIO CONSISTORIAL FRUTILLAR"/>
    <n v="34366000"/>
    <n v="34366000"/>
    <n v="0"/>
    <n v="0"/>
    <n v="0"/>
    <n v="0"/>
    <n v="0"/>
    <n v="0"/>
    <s v="TERMINADO"/>
    <s v="RS"/>
  </r>
  <r>
    <n v="31"/>
    <s v="A"/>
    <x v="5"/>
    <x v="2"/>
    <s v="FRUTILLAR"/>
    <x v="3"/>
    <s v="EJECUCION"/>
    <n v="30073164"/>
    <s v="30073164-EJECUCION"/>
    <s v="CONSTRUCCION ESCUELA ESPECIAL SAN AGUSTIN"/>
    <n v="711160747"/>
    <n v="703219620"/>
    <n v="0"/>
    <n v="0"/>
    <n v="0"/>
    <n v="0"/>
    <n v="0"/>
    <n v="7941127"/>
    <s v="EN EJECUCION"/>
    <s v="RS"/>
  </r>
  <r>
    <n v="31"/>
    <s v="A"/>
    <x v="9"/>
    <x v="2"/>
    <s v="FRUTILLAR"/>
    <x v="2"/>
    <s v="EJECUCION"/>
    <n v="30085373"/>
    <s v="30085373-EJECUCION"/>
    <s v="REPOSICION ESTADIO MUNICIPAL DE FRUTILLAR"/>
    <n v="1586461807"/>
    <n v="1569445807"/>
    <n v="0"/>
    <n v="0"/>
    <n v="0"/>
    <n v="0"/>
    <n v="0"/>
    <n v="17016000"/>
    <s v="EN EJECUCION"/>
    <s v="RS"/>
  </r>
  <r>
    <n v="31"/>
    <s v="A"/>
    <x v="8"/>
    <x v="2"/>
    <s v="FRUTILLAR"/>
    <x v="10"/>
    <s v="EJECUCION"/>
    <n v="30128506"/>
    <s v="30128506-EJECUCION"/>
    <s v="CONSTRUCCION RED DE AGUA POTABLE SECTOR LOS BAJOS, FRUTILLAR"/>
    <n v="278849622"/>
    <n v="278849622"/>
    <n v="0"/>
    <n v="0"/>
    <n v="0"/>
    <n v="0"/>
    <n v="0"/>
    <n v="0"/>
    <s v="TERMINADO"/>
    <s v="RS"/>
  </r>
  <r>
    <n v="31"/>
    <s v="A"/>
    <x v="1"/>
    <x v="2"/>
    <s v="FRUTILLAR"/>
    <x v="2"/>
    <s v="DISEÑO"/>
    <n v="30219228"/>
    <s v="30219228-DISEÑO"/>
    <s v="REPOSICION CENTRO DE SALUD DE ATENCION PRIMARIA FRUTILLAR"/>
    <n v="94141000"/>
    <n v="82343100"/>
    <n v="11797900"/>
    <n v="0"/>
    <n v="0"/>
    <n v="0"/>
    <n v="11797900"/>
    <n v="0"/>
    <s v="EN EJECUCION"/>
    <s v="RS"/>
  </r>
  <r>
    <m/>
    <m/>
    <x v="0"/>
    <x v="0"/>
    <m/>
    <x v="0"/>
    <m/>
    <m/>
    <m/>
    <s v="TOTAL DE INICIATIVAS DE ARRASTRE"/>
    <n v="4022836866"/>
    <n v="3549633946"/>
    <n v="448245793"/>
    <n v="120507605"/>
    <n v="85164423"/>
    <n v="205672028"/>
    <n v="242573765"/>
    <n v="24957127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PUESTAS EN MARCHA"/>
    <m/>
    <m/>
    <m/>
    <m/>
    <m/>
    <m/>
    <m/>
    <m/>
    <m/>
    <m/>
  </r>
  <r>
    <n v="31"/>
    <s v="P"/>
    <x v="8"/>
    <x v="2"/>
    <s v="FRUTILLAR"/>
    <x v="2"/>
    <s v="EJECUCION"/>
    <n v="30465245"/>
    <s v="30465245-EJECUCION"/>
    <s v="CONSTRUCCION SERVICIO DE APR SECTOR COPIHUE, FRUTILLAR"/>
    <n v="330967000"/>
    <n v="0"/>
    <n v="150000000"/>
    <n v="1500000"/>
    <n v="0"/>
    <n v="1500000"/>
    <n v="148500000"/>
    <n v="180967000"/>
    <s v="EN EJECUCION"/>
    <s v="RS"/>
  </r>
  <r>
    <n v="31"/>
    <s v="P"/>
    <x v="8"/>
    <x v="2"/>
    <s v="FRUTILLAR"/>
    <x v="4"/>
    <s v="EJECUCION"/>
    <n v="30465244"/>
    <s v="30465244-EJECUCION"/>
    <s v="CONSERVACION RED APR SECTOR COLONIA SAN MARTIN "/>
    <n v="362925000"/>
    <n v="1500000"/>
    <n v="150000000"/>
    <n v="0"/>
    <n v="0"/>
    <n v="0"/>
    <n v="150000000"/>
    <n v="211425000"/>
    <s v="EN EJECUCION"/>
    <s v="RS"/>
  </r>
  <r>
    <n v="31"/>
    <s v="P"/>
    <x v="3"/>
    <x v="2"/>
    <s v="FRUTILLAR"/>
    <x v="1"/>
    <s v="EJECUCION"/>
    <n v="30077934"/>
    <s v="30077934-EJECUCION"/>
    <s v="CONSTRUCCION CALLE NUEVA NUEVE DE FRUTILLAR"/>
    <n v="1355888000"/>
    <n v="0"/>
    <n v="156259246"/>
    <n v="0"/>
    <n v="0"/>
    <n v="0"/>
    <n v="156259246"/>
    <n v="1199628754"/>
    <s v="CON CONVENIO"/>
    <s v="RS"/>
  </r>
  <r>
    <n v="31"/>
    <s v="P"/>
    <x v="8"/>
    <x v="2"/>
    <s v="FRUTILLAR"/>
    <x v="4"/>
    <s v="EJECUCION"/>
    <n v="30465242"/>
    <s v="30465242-EJECUCION"/>
    <s v="CONSTRUCCION RED A AGUA POTABLE RURAL SECTOR CENTINELA LA HUACHA"/>
    <n v="314524000"/>
    <n v="1500000"/>
    <n v="94500000"/>
    <n v="0"/>
    <n v="0"/>
    <n v="0"/>
    <n v="94500000"/>
    <n v="218524000"/>
    <s v="CON CONVENIO"/>
    <s v="RS"/>
  </r>
  <r>
    <m/>
    <m/>
    <x v="0"/>
    <x v="0"/>
    <m/>
    <x v="0"/>
    <m/>
    <m/>
    <m/>
    <s v="TOTAL INICIATIVAS PUESTA EN MARCHA"/>
    <n v="2364304000"/>
    <n v="3000000"/>
    <n v="550759246"/>
    <n v="1500000"/>
    <n v="0"/>
    <n v="1500000"/>
    <n v="549259246"/>
    <n v="1810544754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NUEVAS"/>
    <m/>
    <m/>
    <m/>
    <m/>
    <m/>
    <m/>
    <m/>
    <m/>
    <m/>
    <m/>
  </r>
  <r>
    <n v="31"/>
    <s v="N"/>
    <x v="3"/>
    <x v="2"/>
    <s v="FRUTILLAR"/>
    <x v="1"/>
    <s v="PREFACTIBILIDAD"/>
    <n v="30077932"/>
    <s v="30077932-PREFACTIBILIDAD"/>
    <s v="MEJORAMIENTO INTERCONEXIÓN VIAL, FRUTILLAR ALTO Y BAJO"/>
    <n v="131500000"/>
    <n v="0"/>
    <n v="30000000"/>
    <n v="0"/>
    <n v="0"/>
    <n v="0"/>
    <n v="30000000"/>
    <n v="101500000"/>
    <s v="ARI"/>
    <s v="RS"/>
  </r>
  <r>
    <n v="31"/>
    <s v="N"/>
    <x v="8"/>
    <x v="2"/>
    <s v="FRUTILLAR"/>
    <x v="2"/>
    <s v="EJECUCION"/>
    <n v="30484262"/>
    <s v="30484262-EJECUCION"/>
    <s v="CONSTRUCCION SERVICIO DE APR LOMA DE LA PIEDRA-LA HUACHA, FRUTILLAR"/>
    <n v="394245000"/>
    <n v="0"/>
    <n v="10000000"/>
    <n v="0"/>
    <n v="0"/>
    <n v="0"/>
    <n v="10000000"/>
    <n v="384245000"/>
    <s v="ARI"/>
    <s v="FI"/>
  </r>
  <r>
    <n v="31"/>
    <s v="N"/>
    <x v="8"/>
    <x v="2"/>
    <s v="FRUTILLAR"/>
    <x v="2"/>
    <s v="EJECUCION"/>
    <n v="30465246"/>
    <s v="30465246-EJECUCION"/>
    <s v="CONSTRUCCION RED DE AGUA POTABLE RURAL SECTOR VILLA ALEGRE"/>
    <n v="168340000"/>
    <n v="0"/>
    <n v="50000000"/>
    <n v="0"/>
    <n v="0"/>
    <n v="0"/>
    <n v="50000000"/>
    <n v="118340000"/>
    <s v="ARI"/>
    <s v="FI"/>
  </r>
  <r>
    <m/>
    <m/>
    <x v="0"/>
    <x v="0"/>
    <m/>
    <x v="0"/>
    <m/>
    <m/>
    <m/>
    <s v="TOTAL DE INICIATIVAS NUEVAS"/>
    <n v="694085000"/>
    <n v="0"/>
    <n v="90000000"/>
    <n v="0"/>
    <n v="0"/>
    <n v="0"/>
    <n v="90000000"/>
    <n v="604085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COMUNA DE  FRUTILLAR"/>
    <n v="7081225866"/>
    <n v="3552633946"/>
    <n v="1089005039"/>
    <n v="122007605"/>
    <n v="85164423"/>
    <n v="207172028"/>
    <n v="881833011"/>
    <n v="2439586881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COMUNA DE LLANQUIHUE"/>
    <m/>
    <m/>
    <m/>
    <m/>
    <m/>
    <m/>
    <m/>
    <m/>
    <m/>
    <m/>
  </r>
  <r>
    <m/>
    <m/>
    <x v="0"/>
    <x v="0"/>
    <m/>
    <x v="0"/>
    <m/>
    <m/>
    <m/>
    <s v="INICIATIVAS NUEVAS"/>
    <m/>
    <m/>
    <m/>
    <m/>
    <m/>
    <m/>
    <m/>
    <m/>
    <m/>
    <m/>
  </r>
  <r>
    <n v="31"/>
    <s v="N"/>
    <x v="6"/>
    <x v="2"/>
    <s v="LLANQUIHUE"/>
    <x v="2"/>
    <s v="EJECUCION"/>
    <n v="30076574"/>
    <s v="30076574-EJECUCION"/>
    <s v="REPOSICION EDIFICIO CONSISTORIAL, LLANQUIHUE"/>
    <n v="2806948000"/>
    <n v="121552095"/>
    <n v="300000000"/>
    <n v="0"/>
    <n v="0"/>
    <n v="0"/>
    <n v="300000000"/>
    <n v="2385395905"/>
    <s v="ARI"/>
    <s v="RS"/>
  </r>
  <r>
    <n v="31"/>
    <s v="N"/>
    <x v="5"/>
    <x v="2"/>
    <s v="LLANQUIHUE"/>
    <x v="2"/>
    <s v="DISEÑO"/>
    <n v="30463530"/>
    <s v="30463530-DISEÑO"/>
    <s v="CONSTRUCCION CENTRO CULTURAL COMUNITARIO, LLANQUIHUE"/>
    <n v="159342000"/>
    <n v="0"/>
    <n v="15000000"/>
    <n v="0"/>
    <n v="0"/>
    <n v="0"/>
    <n v="15000000"/>
    <n v="144342000"/>
    <s v="ARI"/>
    <s v="FI"/>
  </r>
  <r>
    <n v="31"/>
    <s v="N"/>
    <x v="3"/>
    <x v="2"/>
    <s v="LLANQUIHUE"/>
    <x v="1"/>
    <s v="DISEÑO"/>
    <n v="30427426"/>
    <s v="30427426-DISEÑO"/>
    <s v="NORMALIZACION PUENTE DE MAULLIN N°1, COMUNA DE LLANQUIHUE."/>
    <n v="252242000"/>
    <n v="0"/>
    <n v="15000000"/>
    <n v="0"/>
    <n v="0"/>
    <n v="0"/>
    <n v="15000000"/>
    <n v="237242000"/>
    <s v="ARI"/>
    <s v="OT"/>
  </r>
  <r>
    <m/>
    <m/>
    <x v="0"/>
    <x v="0"/>
    <m/>
    <x v="0"/>
    <m/>
    <m/>
    <m/>
    <s v="TOTAL DE INICIATIVAS NUEVAS"/>
    <n v="3218532000"/>
    <n v="121552095"/>
    <n v="330000000"/>
    <n v="0"/>
    <n v="0"/>
    <n v="0"/>
    <n v="330000000"/>
    <n v="2766979905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COMUNA DE  LLANQUIHUE"/>
    <n v="3218532000"/>
    <n v="121552095"/>
    <n v="330000000"/>
    <n v="0"/>
    <n v="0"/>
    <n v="0"/>
    <n v="330000000"/>
    <n v="2766979905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COMUNA DE LOS MUERMOS"/>
    <m/>
    <m/>
    <m/>
    <m/>
    <m/>
    <m/>
    <m/>
    <m/>
    <m/>
    <m/>
  </r>
  <r>
    <m/>
    <m/>
    <x v="0"/>
    <x v="0"/>
    <m/>
    <x v="0"/>
    <m/>
    <m/>
    <m/>
    <s v="INICIATIVAS DE ARRASTRE"/>
    <m/>
    <m/>
    <m/>
    <m/>
    <m/>
    <m/>
    <m/>
    <m/>
    <m/>
    <m/>
  </r>
  <r>
    <n v="31"/>
    <s v="A"/>
    <x v="4"/>
    <x v="2"/>
    <s v="LOS MUERMOS"/>
    <x v="2"/>
    <s v="EJECUCION"/>
    <n v="30279673"/>
    <s v="30279673-EJECUCION"/>
    <s v="MEJORAMIENTO Y CONSTRUCCION NICHOS CEMENTERIO LOS MUERMOS"/>
    <n v="589370000"/>
    <n v="1500000"/>
    <n v="517870000"/>
    <n v="25410198"/>
    <n v="25833013"/>
    <n v="51243211"/>
    <n v="466626789"/>
    <n v="70000000"/>
    <s v="EN EJECUCION"/>
    <s v="RS"/>
  </r>
  <r>
    <n v="31"/>
    <s v="A"/>
    <x v="8"/>
    <x v="2"/>
    <s v="LOS MUERMOS"/>
    <x v="4"/>
    <s v="EJECUCION"/>
    <n v="30108787"/>
    <s v="30108787-EJECUCION"/>
    <s v="REPOSICION P.T.A.S. Y REDES AP Y ALCANT, CAÑITAS, LOS MUERMOS"/>
    <n v="1587610000"/>
    <n v="1405679649"/>
    <n v="12852000"/>
    <n v="0"/>
    <n v="0"/>
    <n v="0"/>
    <n v="12852000"/>
    <n v="169078351"/>
    <s v="EN EJECUCION"/>
    <s v="RS"/>
  </r>
  <r>
    <n v="31"/>
    <s v="A"/>
    <x v="9"/>
    <x v="2"/>
    <s v="LOS MUERMOS"/>
    <x v="2"/>
    <s v="EJECUCION"/>
    <n v="30071020"/>
    <s v="30071020-EJECUCION"/>
    <s v="CONSTRUCCION CANCHA SINTETICA ESTADIO CHILE DEPORTES"/>
    <n v="1121850449"/>
    <n v="1121478997"/>
    <n v="0"/>
    <n v="0"/>
    <n v="0"/>
    <n v="0"/>
    <n v="0"/>
    <n v="371452"/>
    <s v="EN EJECUCION"/>
    <s v="RS"/>
  </r>
  <r>
    <n v="31"/>
    <s v="A"/>
    <x v="6"/>
    <x v="2"/>
    <s v="LOS MUERMOS"/>
    <x v="6"/>
    <s v="EJECUCION"/>
    <n v="30103323"/>
    <s v="30103323-EJECUCION"/>
    <s v="CONSTRUCCION CIERRE EX VERTEDERO MUNICIPAL LOS MUERMOS"/>
    <n v="207019710"/>
    <n v="99601553"/>
    <n v="94566157"/>
    <n v="0"/>
    <n v="0"/>
    <n v="0"/>
    <n v="94566157"/>
    <n v="12852000"/>
    <s v="EN EJECUCION"/>
    <s v="RS"/>
  </r>
  <r>
    <m/>
    <m/>
    <x v="0"/>
    <x v="0"/>
    <m/>
    <x v="0"/>
    <m/>
    <m/>
    <m/>
    <s v="TOTAL DE INICIATIVAS DE ARRASTRE"/>
    <n v="3505850159"/>
    <n v="2628260199"/>
    <n v="625288157"/>
    <n v="25410198"/>
    <n v="25833013"/>
    <n v="51243211"/>
    <n v="574044946"/>
    <n v="252301803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PUESTAS EN MARCHA"/>
    <m/>
    <m/>
    <m/>
    <m/>
    <m/>
    <m/>
    <m/>
    <m/>
    <m/>
    <m/>
  </r>
  <r>
    <n v="31"/>
    <s v="P"/>
    <x v="8"/>
    <x v="2"/>
    <s v="LOS MUERMOS"/>
    <x v="4"/>
    <s v="EJECUCION"/>
    <n v="30289473"/>
    <s v="30289473-EJECUCION"/>
    <s v="CONSTRUCCION SERVICIO APR LOS ALAMOS"/>
    <n v="730281000"/>
    <n v="0"/>
    <n v="98246101"/>
    <n v="0"/>
    <n v="0"/>
    <n v="0"/>
    <n v="98246101"/>
    <n v="632034899"/>
    <s v="TRAMITE CONVENIO"/>
    <s v="RS"/>
  </r>
  <r>
    <n v="31"/>
    <s v="P"/>
    <x v="6"/>
    <x v="2"/>
    <s v="LOS MUERMOS"/>
    <x v="2"/>
    <s v="EJECUCION"/>
    <n v="30464833"/>
    <s v="30464833-EJECUCION"/>
    <s v="CONSERVACION DE 20,2 KM. DE CAMINOS VECINALES C. DE LOS MUERMOS(C33)"/>
    <n v="547246000"/>
    <n v="0"/>
    <n v="19755110"/>
    <n v="0"/>
    <n v="0"/>
    <n v="0"/>
    <n v="19755110"/>
    <n v="527490890"/>
    <s v="TRAMITE CONVENIO"/>
    <s v="RS*"/>
  </r>
  <r>
    <n v="31"/>
    <s v="P"/>
    <x v="1"/>
    <x v="2"/>
    <s v="LOS MUERMOS"/>
    <x v="2"/>
    <s v="EJECUCION"/>
    <n v="30134380"/>
    <s v="30134380-EJECUCION"/>
    <s v="REPOSICION DE SALUD RURAL LA PASADA"/>
    <n v="363409000"/>
    <n v="344153769"/>
    <n v="11998789"/>
    <n v="11998789"/>
    <n v="0"/>
    <n v="11998789"/>
    <n v="0"/>
    <n v="7256442"/>
    <s v="EN EJECUCION"/>
    <s v="RS"/>
  </r>
  <r>
    <n v="31"/>
    <s v="P"/>
    <x v="8"/>
    <x v="2"/>
    <s v="LOS MUERMOS"/>
    <x v="4"/>
    <s v="DISEÑO"/>
    <n v="30465403"/>
    <s v="30465403-DISEÑO"/>
    <s v="CONSTRUCCION SERVICIO APR SECTOR CUESTA LA VACA, C LOS MUERMOS"/>
    <n v="30000000"/>
    <n v="0"/>
    <n v="3000000"/>
    <n v="0"/>
    <n v="0"/>
    <n v="0"/>
    <n v="3000000"/>
    <n v="27000000"/>
    <s v="TRAMITE CONVENIO"/>
    <s v="RS"/>
  </r>
  <r>
    <m/>
    <m/>
    <x v="0"/>
    <x v="0"/>
    <m/>
    <x v="0"/>
    <m/>
    <m/>
    <m/>
    <s v="TOTAL INICIATIVAS PUESTA EN MARCHA"/>
    <n v="1670936000"/>
    <n v="344153769"/>
    <n v="133000000"/>
    <n v="11998789"/>
    <n v="0"/>
    <n v="11998789"/>
    <n v="121001211"/>
    <n v="1193782231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NUEVAS"/>
    <m/>
    <m/>
    <m/>
    <m/>
    <m/>
    <m/>
    <m/>
    <m/>
    <m/>
    <m/>
  </r>
  <r>
    <n v="29"/>
    <s v="N"/>
    <x v="10"/>
    <x v="2"/>
    <s v="LOS MUERMOS"/>
    <x v="2"/>
    <s v="EJECUCION"/>
    <n v="30482544"/>
    <s v="30482544-EJECUCION"/>
    <s v="REPOSICION EQUIPOS DE ILUMINACION ESPACIOS PUBLICOS, LOS MUERMOS(C33)"/>
    <n v="192302000"/>
    <n v="0"/>
    <n v="192302000"/>
    <n v="0"/>
    <n v="0"/>
    <n v="0"/>
    <n v="192302000"/>
    <n v="0"/>
    <s v="EVALUADO"/>
    <s v="RS*"/>
  </r>
  <r>
    <n v="31"/>
    <s v="N"/>
    <x v="9"/>
    <x v="2"/>
    <s v="LOS MUERMOS"/>
    <x v="2"/>
    <s v="EJECUCION"/>
    <n v="30182972"/>
    <s v="30182972-EJECUCION"/>
    <s v="MEJORAMIENTO Y AMPLIACIÓN GIMNASIO MUNICIPAL, COMUNA LOS MUERMOS"/>
    <n v="1575731000"/>
    <n v="0"/>
    <n v="78786550"/>
    <n v="0"/>
    <n v="0"/>
    <n v="0"/>
    <n v="78786550"/>
    <n v="1496944450"/>
    <s v="ARI"/>
    <s v="SR"/>
  </r>
  <r>
    <n v="31"/>
    <s v="N"/>
    <x v="8"/>
    <x v="2"/>
    <s v="LOS MUERMOS"/>
    <x v="4"/>
    <s v="EJECUCION"/>
    <n v="30422722"/>
    <s v="30422722-EJECUCION"/>
    <s v="CONSTRUCCION SERVICIO APR SANTA AMANDA"/>
    <n v="432960000"/>
    <n v="0"/>
    <n v="21648000"/>
    <n v="0"/>
    <n v="0"/>
    <n v="0"/>
    <n v="21648000"/>
    <n v="411312000"/>
    <s v="ARI"/>
    <s v="SR"/>
  </r>
  <r>
    <n v="29"/>
    <s v="N"/>
    <x v="6"/>
    <x v="2"/>
    <s v="LOS MUERMOS"/>
    <x v="2"/>
    <s v="EJECUCION"/>
    <n v="30427424"/>
    <s v="30427424-EJECUCION"/>
    <s v="REPOSICION CAMIONETAS MUNICIPALES, COMUNA LOS MUERMOS(C33)"/>
    <n v="65441000"/>
    <n v="0"/>
    <n v="5000000"/>
    <n v="0"/>
    <n v="0"/>
    <n v="0"/>
    <n v="5000000"/>
    <n v="60441000"/>
    <s v="ARI"/>
    <s v="SR*"/>
  </r>
  <r>
    <n v="29"/>
    <s v="N"/>
    <x v="6"/>
    <x v="2"/>
    <s v="LOS MUERMOS"/>
    <x v="2"/>
    <s v="EJECUCION"/>
    <n v="30427472"/>
    <s v="30427472-EJECUCION"/>
    <s v="ADQUISICION DOS MINIBUSES PARA CCR LOS MUERMOS(C33)"/>
    <n v="123418000"/>
    <n v="0"/>
    <n v="10000000"/>
    <n v="0"/>
    <n v="0"/>
    <n v="0"/>
    <n v="10000000"/>
    <n v="113418000"/>
    <s v="ARI"/>
    <s v="SR*"/>
  </r>
  <r>
    <m/>
    <m/>
    <x v="0"/>
    <x v="0"/>
    <m/>
    <x v="0"/>
    <m/>
    <m/>
    <m/>
    <s v="TOTAL DE INICIATIVAS NUEVAS"/>
    <n v="2389852000"/>
    <n v="0"/>
    <n v="307736550"/>
    <n v="0"/>
    <n v="0"/>
    <n v="0"/>
    <n v="307736550"/>
    <n v="208211545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COMUNA DE  LOS MUERMOS"/>
    <n v="7566638159"/>
    <n v="2972413968"/>
    <n v="1066024707"/>
    <n v="37408987"/>
    <n v="25833013"/>
    <n v="63242000"/>
    <n v="1002782707"/>
    <n v="3528199484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COMUNA DE MAULLIN"/>
    <m/>
    <m/>
    <m/>
    <m/>
    <m/>
    <m/>
    <m/>
    <m/>
    <m/>
    <m/>
  </r>
  <r>
    <m/>
    <m/>
    <x v="0"/>
    <x v="0"/>
    <m/>
    <x v="0"/>
    <m/>
    <m/>
    <m/>
    <s v="INICIATIVAS DE ARRASTRE"/>
    <m/>
    <m/>
    <m/>
    <m/>
    <m/>
    <m/>
    <m/>
    <m/>
    <m/>
    <m/>
  </r>
  <r>
    <n v="31"/>
    <s v="A"/>
    <x v="9"/>
    <x v="2"/>
    <s v="MAULLIN"/>
    <x v="2"/>
    <s v="EJECUCION"/>
    <n v="30071020"/>
    <s v="30071020-EJECUCION"/>
    <s v="CONSTRUCCION CANCHA SINTETICA ESTADIO CHILE DEPORTES"/>
    <n v="1121850449"/>
    <n v="1121478997"/>
    <n v="0"/>
    <n v="0"/>
    <n v="0"/>
    <n v="0"/>
    <n v="0"/>
    <n v="371452"/>
    <s v="EN EJECUCION"/>
    <s v="RS"/>
  </r>
  <r>
    <m/>
    <m/>
    <x v="0"/>
    <x v="0"/>
    <m/>
    <x v="0"/>
    <m/>
    <m/>
    <m/>
    <s v="TOTAL DE INICIATIVAS DE ARRASTRE"/>
    <n v="1121850449"/>
    <n v="1121478997"/>
    <n v="0"/>
    <n v="0"/>
    <n v="0"/>
    <n v="0"/>
    <n v="0"/>
    <n v="371452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PUESTAS EN MARCHA"/>
    <m/>
    <m/>
    <m/>
    <m/>
    <m/>
    <m/>
    <m/>
    <m/>
    <m/>
    <m/>
  </r>
  <r>
    <n v="29"/>
    <s v="P"/>
    <x v="5"/>
    <x v="2"/>
    <s v="MAULLIN"/>
    <x v="2"/>
    <s v="EJECUCION"/>
    <n v="30426972"/>
    <s v="30426972-EJECUCION"/>
    <s v="EQUIPAMIENTO TECNOLÓGICO PARA ESTABLECIMIENTOS DE EDUCACION MEDIA(C33)"/>
    <n v="499636000"/>
    <n v="0"/>
    <n v="499636000"/>
    <n v="0"/>
    <n v="0"/>
    <n v="0"/>
    <n v="499636000"/>
    <n v="0"/>
    <s v="TRAMITE CONVENIO"/>
    <s v="RS*"/>
  </r>
  <r>
    <n v="31"/>
    <s v="P"/>
    <x v="5"/>
    <x v="2"/>
    <s v="MAULLIN"/>
    <x v="8"/>
    <s v="EJECUCION"/>
    <n v="30077481"/>
    <s v="30077481-EJECUCION"/>
    <s v="RESTAURACION IGLESIA N. SRA. DE LA CANDELARIA (MN), CARELMAPU"/>
    <n v="1829888000"/>
    <n v="0"/>
    <n v="200000000"/>
    <n v="0"/>
    <n v="0"/>
    <n v="0"/>
    <n v="200000000"/>
    <n v="1629888000"/>
    <s v="TRAMITE CONVENIO"/>
    <s v="RS"/>
  </r>
  <r>
    <n v="29"/>
    <s v="P"/>
    <x v="11"/>
    <x v="2"/>
    <s v="MAULLIN"/>
    <x v="2"/>
    <s v="EJECUCION"/>
    <n v="30482327"/>
    <s v="30482327-EJECUCION"/>
    <s v="EQUIPAMIENTO PARA SISTEMA TERRITORIAL DE VIGILANCIA Y RESGUARDO DE LAS AREAS DE MANEJO DE LA(C33)"/>
    <n v="220000000"/>
    <n v="0"/>
    <n v="220000000"/>
    <n v="0"/>
    <n v="0"/>
    <n v="0"/>
    <n v="220000000"/>
    <n v="0"/>
    <s v="APROBADO CORE"/>
    <s v="RS*"/>
  </r>
  <r>
    <m/>
    <m/>
    <x v="0"/>
    <x v="0"/>
    <m/>
    <x v="0"/>
    <m/>
    <m/>
    <m/>
    <s v="TOTAL INICIATIVAS PUESTA EN MARCHA"/>
    <n v="2549524000"/>
    <n v="0"/>
    <n v="919636000"/>
    <n v="0"/>
    <n v="0"/>
    <n v="0"/>
    <n v="919636000"/>
    <n v="1629888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NUEVAS"/>
    <m/>
    <m/>
    <m/>
    <m/>
    <m/>
    <m/>
    <m/>
    <m/>
    <m/>
    <m/>
  </r>
  <r>
    <n v="31"/>
    <s v="N"/>
    <x v="3"/>
    <x v="2"/>
    <s v="MAULLIN"/>
    <x v="1"/>
    <s v="EJECUCION"/>
    <n v="30117891"/>
    <s v="30117891-EJECUCION"/>
    <s v="MEJORAMIENTO DIVERSAS CALLES DE CARELMAPU"/>
    <n v="179196000"/>
    <n v="0"/>
    <n v="60000000"/>
    <n v="0"/>
    <n v="0"/>
    <n v="0"/>
    <n v="60000000"/>
    <n v="119196000"/>
    <s v="ARI"/>
    <s v="RS"/>
  </r>
  <r>
    <n v="31"/>
    <s v="N"/>
    <x v="6"/>
    <x v="2"/>
    <s v="MAULLIN"/>
    <x v="2"/>
    <s v="EJECUCION"/>
    <n v="30399945"/>
    <s v="30399945-EJECUCION"/>
    <s v="CONSTRUCCION CENTRO COMUNITARIO QUENUIR, COMUNA DE MAULLIN"/>
    <n v="978513000"/>
    <n v="0"/>
    <n v="30000000"/>
    <n v="0"/>
    <n v="0"/>
    <n v="0"/>
    <n v="30000000"/>
    <n v="948513000"/>
    <s v="ARI"/>
    <s v="SR"/>
  </r>
  <r>
    <n v="31"/>
    <s v="N"/>
    <x v="10"/>
    <x v="2"/>
    <s v="MAULLIN"/>
    <x v="5"/>
    <s v="EJECUCION"/>
    <n v="30476690"/>
    <s v="30476690-EJECUCION"/>
    <s v="HABILITACION S.E.E SECTOR LA MATANZA TRES CUMBRES"/>
    <n v="346786000"/>
    <n v="0"/>
    <n v="346786000"/>
    <n v="0"/>
    <n v="0"/>
    <n v="0"/>
    <n v="346786000"/>
    <n v="0"/>
    <s v="ARI"/>
    <s v="RS"/>
  </r>
  <r>
    <n v="31"/>
    <s v="N"/>
    <x v="5"/>
    <x v="2"/>
    <s v="MAULLIN"/>
    <x v="2"/>
    <s v="DISEÑO"/>
    <n v="30396077"/>
    <s v="30396077-DISEÑO"/>
    <s v="CONSTRUCCION BIBLIOTECA MUNICIPAL, COMUNA DE MAULLIN"/>
    <n v="21934000"/>
    <n v="0"/>
    <n v="5000000"/>
    <n v="0"/>
    <n v="0"/>
    <n v="0"/>
    <n v="5000000"/>
    <n v="16934000"/>
    <s v="ARI"/>
    <s v="FI"/>
  </r>
  <r>
    <m/>
    <m/>
    <x v="0"/>
    <x v="0"/>
    <m/>
    <x v="0"/>
    <m/>
    <m/>
    <m/>
    <s v="TOTAL DE INICIATIVAS NUEVAS"/>
    <n v="1526429000"/>
    <n v="0"/>
    <n v="441786000"/>
    <n v="0"/>
    <n v="0"/>
    <n v="0"/>
    <n v="441786000"/>
    <n v="1084643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COMUNA DE  MAULLIN"/>
    <n v="5197803449"/>
    <n v="1121478997"/>
    <n v="1361422000"/>
    <n v="0"/>
    <n v="0"/>
    <n v="0"/>
    <n v="1361422000"/>
    <n v="2714902452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COMUNA DE PUERTO VARAS"/>
    <m/>
    <m/>
    <m/>
    <m/>
    <m/>
    <m/>
    <m/>
    <m/>
    <m/>
    <m/>
  </r>
  <r>
    <m/>
    <m/>
    <x v="0"/>
    <x v="0"/>
    <m/>
    <x v="0"/>
    <m/>
    <m/>
    <m/>
    <s v="INICIATIVAS DE ARRASTRE"/>
    <m/>
    <m/>
    <m/>
    <m/>
    <m/>
    <m/>
    <m/>
    <m/>
    <m/>
    <m/>
  </r>
  <r>
    <n v="31"/>
    <s v="A"/>
    <x v="9"/>
    <x v="2"/>
    <s v="P.VARAS"/>
    <x v="1"/>
    <s v="EJECUCION"/>
    <n v="30064230"/>
    <s v="30064230-EJECUCION"/>
    <s v="REPOSICIÓN ESTADIO EWALDO KLEIN DE PUERTO VARAS"/>
    <n v="2741174000"/>
    <n v="66844620"/>
    <n v="1204289536"/>
    <n v="1650000"/>
    <n v="0"/>
    <n v="1650000"/>
    <n v="1202639536"/>
    <n v="1470039844"/>
    <s v="EN EJECUCION"/>
    <s v="RS"/>
  </r>
  <r>
    <n v="31"/>
    <s v="A"/>
    <x v="1"/>
    <x v="2"/>
    <s v="P.VARAS"/>
    <x v="2"/>
    <s v="EJECUCION"/>
    <n v="30063734"/>
    <s v="30063734-EJECUCION"/>
    <s v="NORMALIZACION CESFAM PUERTO VARAS"/>
    <n v="4391201000"/>
    <n v="4216256148"/>
    <n v="43413551"/>
    <n v="0"/>
    <n v="0"/>
    <n v="0"/>
    <n v="43413551"/>
    <n v="131531301"/>
    <s v="EN EJECUCION"/>
    <s v="RS"/>
  </r>
  <r>
    <n v="31"/>
    <s v="A"/>
    <x v="7"/>
    <x v="2"/>
    <s v="P.VARAS"/>
    <x v="2"/>
    <s v="EJECUCION"/>
    <n v="30136720"/>
    <s v="30136720-EJECUCION"/>
    <s v="RESTAURACION FACHADAS ZONAS TIPICAS P. VARAS"/>
    <n v="44974000"/>
    <n v="41002546"/>
    <n v="3890464"/>
    <n v="0"/>
    <n v="3890464"/>
    <n v="3890464"/>
    <n v="0"/>
    <n v="80990"/>
    <s v="EN EJECUCION"/>
    <s v="RS"/>
  </r>
  <r>
    <n v="31"/>
    <s v="A"/>
    <x v="2"/>
    <x v="2"/>
    <s v="P.VARAS"/>
    <x v="2"/>
    <s v="DISEÑO"/>
    <n v="30204522"/>
    <s v="30204522-DISEÑO"/>
    <s v="REPOSICIÓN CUARTEL SEXTA COMPAÑÍA DE BOMBEROS PUERTO VARAS"/>
    <n v="37001001"/>
    <n v="21008145"/>
    <n v="15992856"/>
    <n v="0"/>
    <n v="0"/>
    <n v="0"/>
    <n v="15992856"/>
    <n v="0"/>
    <s v="EN EJECUCION"/>
    <s v="RS"/>
  </r>
  <r>
    <n v="31"/>
    <s v="A"/>
    <x v="5"/>
    <x v="2"/>
    <s v="P.VARAS"/>
    <x v="3"/>
    <s v="EJECUCION"/>
    <n v="30066636"/>
    <s v="30066636-EJECUCION"/>
    <s v="REPOSICION ESCUELA EPSON ENSENADA"/>
    <n v="2161821134"/>
    <n v="1693260845"/>
    <n v="454559935"/>
    <n v="0"/>
    <n v="0"/>
    <n v="0"/>
    <n v="454559935"/>
    <n v="14000354"/>
    <s v="EN EJECUCION"/>
    <s v="RE"/>
  </r>
  <r>
    <m/>
    <m/>
    <x v="0"/>
    <x v="0"/>
    <m/>
    <x v="0"/>
    <m/>
    <m/>
    <m/>
    <s v="TOTAL DE INICIATIVAS DE ARRASTRE"/>
    <n v="9376171135"/>
    <n v="6038372304"/>
    <n v="1722146342"/>
    <n v="1650000"/>
    <n v="3890464"/>
    <n v="5540464"/>
    <n v="1716605878"/>
    <n v="1615652489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PUESTAS EN MARCHA"/>
    <m/>
    <m/>
    <m/>
    <m/>
    <m/>
    <m/>
    <m/>
    <m/>
    <m/>
    <m/>
  </r>
  <r>
    <n v="31"/>
    <s v="P"/>
    <x v="2"/>
    <x v="2"/>
    <s v="P.VARAS"/>
    <x v="2"/>
    <s v="EJECUCION"/>
    <n v="30077182"/>
    <s v="30077182-EJECUCION"/>
    <s v="REPOSICION CUARTEL INVESTIGACIONES PUERTO VARAS"/>
    <n v="2304945000"/>
    <n v="9000000"/>
    <n v="300000000"/>
    <n v="0"/>
    <n v="0"/>
    <n v="0"/>
    <n v="300000000"/>
    <n v="1995945000"/>
    <s v="CON CONVENIO"/>
    <s v="RS"/>
  </r>
  <r>
    <n v="29"/>
    <s v="P"/>
    <x v="1"/>
    <x v="2"/>
    <s v="P.VARAS"/>
    <x v="2"/>
    <s v="EJECUCION"/>
    <n v="30361582"/>
    <s v="30361582-EJECUCION"/>
    <s v="ADQUISICION DE CLINICA VETERINARIA MOVIL  P. VARAS(C33)"/>
    <n v="61990000"/>
    <n v="0"/>
    <n v="61990000"/>
    <n v="0"/>
    <n v="0"/>
    <n v="0"/>
    <n v="61990000"/>
    <n v="0"/>
    <s v="CON CONVENIO"/>
    <s v="RS*"/>
  </r>
  <r>
    <n v="29"/>
    <s v="P"/>
    <x v="6"/>
    <x v="2"/>
    <s v="P.VARAS"/>
    <x v="2"/>
    <s v="EJECUCION"/>
    <n v="30465984"/>
    <s v="30465984-EJECUCION"/>
    <s v="ADQUISICION CEMENTERIO PARQUE   LAS ROSAS(C33)"/>
    <n v="1655606000"/>
    <n v="0"/>
    <n v="1655606000"/>
    <n v="0"/>
    <n v="0"/>
    <n v="0"/>
    <n v="1655606000"/>
    <n v="0"/>
    <s v="APROBADO CORE"/>
    <s v="RS*"/>
  </r>
  <r>
    <m/>
    <m/>
    <x v="0"/>
    <x v="0"/>
    <m/>
    <x v="0"/>
    <m/>
    <m/>
    <m/>
    <s v="TOTAL INICIATIVAS PUESTA EN MARCHA"/>
    <n v="4022541000"/>
    <n v="9000000"/>
    <n v="2017596000"/>
    <n v="0"/>
    <n v="0"/>
    <n v="0"/>
    <n v="2017596000"/>
    <n v="1995945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NUEVAS"/>
    <m/>
    <m/>
    <m/>
    <m/>
    <m/>
    <m/>
    <m/>
    <m/>
    <m/>
    <m/>
  </r>
  <r>
    <n v="29"/>
    <s v="N"/>
    <x v="5"/>
    <x v="2"/>
    <s v="P.VARAS"/>
    <x v="2"/>
    <s v="EJECUCION"/>
    <n v="30436694"/>
    <s v="30436694-EJECUCION"/>
    <s v="ADQUISICION EQUIPAMIENTO ESTABLECIMIENTOS EDUCACIONALES, PTO VARAS(C33)"/>
    <n v="485981000"/>
    <n v="0"/>
    <n v="485981000"/>
    <n v="0"/>
    <n v="0"/>
    <n v="0"/>
    <n v="485981000"/>
    <n v="0"/>
    <s v="APROBADO CORE"/>
    <s v="RS*"/>
  </r>
  <r>
    <n v="31"/>
    <s v="N"/>
    <x v="3"/>
    <x v="2"/>
    <s v="P.VARAS"/>
    <x v="1"/>
    <s v="EJECUCION"/>
    <n v="30436172"/>
    <s v="30436172-EJECUCION"/>
    <s v="NORMALIZACION DE SEMAFOROS CIUDAD DE PUERTO VARAS"/>
    <n v="1200000000"/>
    <n v="0"/>
    <n v="0"/>
    <n v="0"/>
    <n v="0"/>
    <n v="0"/>
    <n v="0"/>
    <n v="1200000000"/>
    <s v="SOLICITUD TRANSPORTE"/>
    <s v="RS"/>
  </r>
  <r>
    <n v="31"/>
    <s v="N"/>
    <x v="10"/>
    <x v="2"/>
    <s v="P.VARAS"/>
    <x v="5"/>
    <s v="EJECUCION"/>
    <n v="30481026"/>
    <s v="30481026-EJECUCION"/>
    <s v="HABILITACION SUMINISTRO ENERGIA ELECTRICA SECTOR LOS RISCOS"/>
    <n v="240538000"/>
    <n v="0"/>
    <n v="240538000"/>
    <n v="0"/>
    <n v="0"/>
    <n v="0"/>
    <n v="240538000"/>
    <n v="0"/>
    <s v="SOLICITUD MUNICIPIO"/>
    <s v="RS"/>
  </r>
  <r>
    <n v="31"/>
    <s v="N"/>
    <x v="5"/>
    <x v="2"/>
    <s v="P.VARAS"/>
    <x v="8"/>
    <s v="EJECUCION"/>
    <n v="30105246"/>
    <s v="30105246-EJECUCION"/>
    <s v="RESTAURACION IGLESIA LUTERANA COMUNA DE PUERTO VARAS"/>
    <n v="164507000"/>
    <n v="0"/>
    <n v="8225350"/>
    <n v="0"/>
    <n v="0"/>
    <n v="0"/>
    <n v="8225350"/>
    <n v="156281650"/>
    <s v="SOLICITUD"/>
    <s v="SR"/>
  </r>
  <r>
    <n v="29"/>
    <s v="N"/>
    <x v="10"/>
    <x v="2"/>
    <s v="P.VARAS"/>
    <x v="2"/>
    <s v="EJECUCION"/>
    <n v="30396974"/>
    <s v="30396974-EJECUCION"/>
    <s v="REPOSICION LUMINARIAS LED ALUMBRADO PUBLICO, PUERTO VARAS(C33)"/>
    <n v="2262086000"/>
    <n v="0"/>
    <n v="10000000"/>
    <n v="0"/>
    <n v="0"/>
    <n v="0"/>
    <n v="10000000"/>
    <n v="2252086000"/>
    <s v="ARI"/>
    <s v="SR*"/>
  </r>
  <r>
    <n v="31"/>
    <s v="N"/>
    <x v="5"/>
    <x v="2"/>
    <s v="P.VARAS"/>
    <x v="8"/>
    <s v="EJECUCION"/>
    <n v="30094848"/>
    <s v="30094848-EJECUCION"/>
    <s v="MEJORAMIENTO IGLESIA SAGRADO CORAZÓN DE JESÚS, PUERTO VARAS"/>
    <n v="974259000"/>
    <n v="0"/>
    <n v="48712950"/>
    <n v="0"/>
    <n v="0"/>
    <n v="0"/>
    <n v="48712950"/>
    <n v="925546050"/>
    <s v="ARI"/>
    <s v="SR"/>
  </r>
  <r>
    <n v="31"/>
    <s v="N"/>
    <x v="2"/>
    <x v="2"/>
    <s v="P.VARAS"/>
    <x v="2"/>
    <s v="DISEÑO"/>
    <n v="30406324"/>
    <s v="30406324-DISEÑO"/>
    <s v="REPOSICION CUARTEL SEGUNDA COMPAÑIA DE BOMBEROS, PUERTO VARAS"/>
    <n v="40578000"/>
    <n v="0"/>
    <n v="4057800"/>
    <n v="0"/>
    <n v="0"/>
    <n v="0"/>
    <n v="4057800"/>
    <n v="36520200"/>
    <s v="ARI"/>
    <s v="OT"/>
  </r>
  <r>
    <n v="31"/>
    <s v="N"/>
    <x v="4"/>
    <x v="2"/>
    <s v="P.VARAS"/>
    <x v="2"/>
    <s v="EJECUCION"/>
    <n v="30485313"/>
    <s v="30485313-EJECUCION"/>
    <s v="CONSERVACION PLAZA DE ARMAS Y SU ENTORNO, PUERTO VARAS(C33)"/>
    <n v="481258000"/>
    <n v="0"/>
    <n v="25000000"/>
    <n v="0"/>
    <n v="0"/>
    <n v="0"/>
    <n v="25000000"/>
    <n v="456258000"/>
    <s v="ARI"/>
    <s v="SR*"/>
  </r>
  <r>
    <n v="31"/>
    <s v="N"/>
    <x v="4"/>
    <x v="2"/>
    <s v="P.VARAS"/>
    <x v="2"/>
    <s v="EJECUCION"/>
    <n v="30485342"/>
    <s v="30485342-EJECUCION"/>
    <s v="CONSERVACION ACERAS SECTOR CENTRO DE PUERTO VARAS(C33)"/>
    <n v="500000000"/>
    <n v="0"/>
    <n v="25000000"/>
    <n v="0"/>
    <n v="0"/>
    <n v="0"/>
    <n v="25000000"/>
    <n v="475000000"/>
    <s v="ARI"/>
    <s v="SR*"/>
  </r>
  <r>
    <n v="31"/>
    <s v="N"/>
    <x v="8"/>
    <x v="2"/>
    <s v="P.VARAS"/>
    <x v="10"/>
    <s v="EJECUCION"/>
    <n v="30125885"/>
    <s v="30125885-EJECUCION"/>
    <s v="CONSTRUCCION SERVICIO APR TERMAS DE RALUN, PUERTO VARAS"/>
    <n v="501299000"/>
    <n v="0"/>
    <n v="10000000"/>
    <n v="0"/>
    <n v="0"/>
    <n v="0"/>
    <n v="10000000"/>
    <n v="491299000"/>
    <s v="ARI"/>
    <s v="OT"/>
  </r>
  <r>
    <m/>
    <m/>
    <x v="0"/>
    <x v="0"/>
    <m/>
    <x v="0"/>
    <m/>
    <m/>
    <m/>
    <s v="TOTAL DE INICIATIVAS NUEVAS"/>
    <n v="6850506000"/>
    <n v="0"/>
    <n v="857515100"/>
    <n v="0"/>
    <n v="0"/>
    <n v="0"/>
    <n v="857515100"/>
    <n v="59929909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COMUNA DE  P.VARAS"/>
    <n v="20249218135"/>
    <n v="6047372304"/>
    <n v="4597257442"/>
    <n v="1650000"/>
    <n v="3890464"/>
    <n v="5540464"/>
    <n v="4591716978"/>
    <n v="9604588389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PROVINCIALES"/>
    <m/>
    <m/>
    <m/>
    <m/>
    <m/>
    <m/>
    <m/>
    <m/>
    <m/>
    <m/>
  </r>
  <r>
    <m/>
    <m/>
    <x v="0"/>
    <x v="0"/>
    <m/>
    <x v="0"/>
    <m/>
    <m/>
    <m/>
    <s v="INICIATIVAS DE ARRASTRE"/>
    <m/>
    <m/>
    <m/>
    <m/>
    <m/>
    <m/>
    <m/>
    <m/>
    <m/>
    <m/>
  </r>
  <r>
    <n v="31"/>
    <s v="A"/>
    <x v="6"/>
    <x v="2"/>
    <s v="PROV.LLANQUIHUE"/>
    <x v="2"/>
    <s v="EJECUCION"/>
    <n v="30137333"/>
    <s v="30137333-EJECUCION"/>
    <s v="CONSERVACION EDIFICIO GOBERNACION PROVINCIAL (C33)"/>
    <n v="646605000"/>
    <n v="10064000"/>
    <n v="392541000"/>
    <n v="0"/>
    <n v="0"/>
    <n v="0"/>
    <n v="392541000"/>
    <n v="244000000"/>
    <s v="EN EJECUCION"/>
    <s v="RS*"/>
  </r>
  <r>
    <n v="31"/>
    <s v="A"/>
    <x v="3"/>
    <x v="2"/>
    <s v="PROV.LLANQUIHUE"/>
    <x v="1"/>
    <s v="EJECUCION"/>
    <s v="20144598-3"/>
    <s v="20144598-3-EJECUCION"/>
    <s v="CONVENIO PUENTES CAMANCHACA, SIN NOMBRE Y LA PERA"/>
    <n v="577269093"/>
    <n v="242799871"/>
    <n v="182013078"/>
    <n v="0"/>
    <n v="74620129"/>
    <n v="74620129"/>
    <n v="107392949"/>
    <n v="152456144"/>
    <s v="EN EJECUCION"/>
    <s v="RS"/>
  </r>
  <r>
    <n v="31"/>
    <s v="A"/>
    <x v="1"/>
    <x v="2"/>
    <s v="PROV.LLANQUIHUE"/>
    <x v="2"/>
    <s v="EJECUCION"/>
    <n v="30125798"/>
    <s v="30125798-EJECUCION"/>
    <s v="MEJORAMIENTO INFRAESTRUCTURA HOSPITAL LLANQUIHUE"/>
    <n v="573500851"/>
    <n v="304082848"/>
    <n v="269418003"/>
    <n v="0"/>
    <n v="0"/>
    <n v="0"/>
    <n v="269418003"/>
    <n v="0"/>
    <s v="EN EJECUCION"/>
    <s v="RE"/>
  </r>
  <r>
    <n v="31"/>
    <s v="A"/>
    <x v="8"/>
    <x v="2"/>
    <s v="PROV.LLANQUIHUE"/>
    <x v="1"/>
    <s v="EJECUCION"/>
    <n v="30133755"/>
    <s v="30133755-EJECUCION"/>
    <s v="CONSERVACIÓN RED VIAL DE VARIOS CAMINOS PAVIMENTADOS AÑO 2013 (C33)"/>
    <n v="8508500000"/>
    <n v="3998661000"/>
    <n v="1600000000"/>
    <n v="0"/>
    <n v="0"/>
    <n v="0"/>
    <n v="1600000000"/>
    <n v="2909839000"/>
    <s v="EN EJECUCION"/>
    <s v="RS*"/>
  </r>
  <r>
    <m/>
    <m/>
    <x v="0"/>
    <x v="0"/>
    <m/>
    <x v="0"/>
    <m/>
    <m/>
    <m/>
    <s v="TOTAL DE INICIATIVAS DE ARRASTRE"/>
    <n v="10305874944"/>
    <n v="4555607719"/>
    <n v="2443972081"/>
    <n v="0"/>
    <n v="74620129"/>
    <n v="74620129"/>
    <n v="2369351952"/>
    <n v="3306295144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PUESTAS EN MARCHA"/>
    <m/>
    <m/>
    <m/>
    <m/>
    <m/>
    <m/>
    <m/>
    <m/>
    <m/>
    <m/>
  </r>
  <r>
    <n v="31"/>
    <s v="P"/>
    <x v="3"/>
    <x v="2"/>
    <s v="PROV.LLANQUIHUE"/>
    <x v="1"/>
    <s v="EJECUCION"/>
    <n v="30396578"/>
    <s v="30396578-EJECUCION"/>
    <s v="CONSERVACION VIAL PUNTOS CONGESTIONADOS (C33)"/>
    <n v="1965875000"/>
    <n v="0"/>
    <n v="1179143502"/>
    <n v="0"/>
    <n v="0"/>
    <n v="0"/>
    <n v="1179143502"/>
    <n v="786731498"/>
    <s v="CON CONVENIO"/>
    <s v="RS*"/>
  </r>
  <r>
    <n v="24"/>
    <s v="P"/>
    <x v="5"/>
    <x v="2"/>
    <s v="PROV.LLANQUIHUE"/>
    <x v="2"/>
    <s v="EJECUCION"/>
    <s v="SUBT 24"/>
    <s v="SUBT 24-EJECUCION"/>
    <s v="ACTIVIDADES CULTURALES"/>
    <n v="418628558"/>
    <n v="0"/>
    <n v="418628558.37150991"/>
    <n v="0"/>
    <n v="0"/>
    <n v="0"/>
    <n v="418628558.37150991"/>
    <n v="-0.37150990962982178"/>
    <s v="CONCURSO"/>
    <s v="RS***"/>
  </r>
  <r>
    <n v="29"/>
    <s v="P"/>
    <x v="2"/>
    <x v="2"/>
    <s v="PROV.LLANQUIHUE"/>
    <x v="2"/>
    <s v="EJECUCION"/>
    <n v="30488884"/>
    <s v="30488884-EJECUCION"/>
    <s v="REPOSICION VEHICULOS PDI PROVINCIA DE LLANQUIHUE"/>
    <n v="249188000"/>
    <n v="0"/>
    <n v="0"/>
    <n v="0"/>
    <n v="0"/>
    <n v="0"/>
    <n v="0"/>
    <n v="249188000"/>
    <s v="APROBADO"/>
    <s v="RS*"/>
  </r>
  <r>
    <n v="24"/>
    <s v="P"/>
    <x v="9"/>
    <x v="2"/>
    <s v="PROV.LLANQUIHUE"/>
    <x v="2"/>
    <s v="EJECUCION"/>
    <s v="SUBT 24"/>
    <s v="SUBT 24-EJECUCION"/>
    <s v="ACTIVIDADES DEPORTIVAS"/>
    <n v="418628558"/>
    <n v="0"/>
    <n v="418628558.37150991"/>
    <n v="0"/>
    <n v="0"/>
    <n v="0"/>
    <n v="418628558.37150991"/>
    <n v="-0.37150990962982178"/>
    <s v="CONCURSO"/>
    <s v="RS***"/>
  </r>
  <r>
    <n v="24"/>
    <s v="P"/>
    <x v="2"/>
    <x v="2"/>
    <s v="PROV.LLANQUIHUE"/>
    <x v="2"/>
    <s v="EJECUCION"/>
    <s v="SUBT 24"/>
    <s v="SUBT 24-EJECUCION"/>
    <s v="ACTIVIDADES COMUNIDAD ACTIVA"/>
    <n v="418628558"/>
    <n v="0"/>
    <n v="418628558.37150991"/>
    <n v="0"/>
    <n v="0"/>
    <n v="0"/>
    <n v="418628558.37150991"/>
    <n v="-0.37150990962982178"/>
    <s v="CONCURSO"/>
    <s v="RS***"/>
  </r>
  <r>
    <n v="33"/>
    <s v="P"/>
    <x v="6"/>
    <x v="2"/>
    <s v="PROV.LLANQUIHUE"/>
    <x v="7"/>
    <s v="EJECUCION"/>
    <s v="S/C"/>
    <s v="S/C-EJECUCION"/>
    <s v="FONDO  REGIONAL DE INICIATIVA LOCAL"/>
    <n v="1700697600"/>
    <n v="0"/>
    <n v="1700697600"/>
    <n v="51208498"/>
    <n v="398617773"/>
    <n v="449826271"/>
    <n v="1250871329"/>
    <n v="0"/>
    <s v="EN EJECUCION"/>
    <s v="RS*"/>
  </r>
  <r>
    <m/>
    <m/>
    <x v="0"/>
    <x v="0"/>
    <m/>
    <x v="0"/>
    <m/>
    <m/>
    <m/>
    <s v="TOTAL INICIATIVAS PUESTA EN MARCHA"/>
    <n v="5171646274"/>
    <n v="0"/>
    <n v="4135726777.1145301"/>
    <n v="51208498"/>
    <n v="398617773"/>
    <n v="449826271"/>
    <n v="3685900506.1145301"/>
    <n v="1035919496.8854703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PROVINCIALES"/>
    <n v="15477521218"/>
    <n v="4555607719"/>
    <n v="6579698858.1145306"/>
    <n v="51208498"/>
    <n v="473237902"/>
    <n v="524446400"/>
    <n v="6055252458.1145306"/>
    <n v="4342214640.8854704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PROVINCIA DE LLANQUIHUE"/>
    <n v="131784894639"/>
    <n v="43406071374"/>
    <n v="25862433379.114532"/>
    <n v="532287268"/>
    <n v="780167320"/>
    <n v="1312454588"/>
    <n v="24549978791.114532"/>
    <n v="62516389885.885468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COMUNA DE CASTRO"/>
    <m/>
    <m/>
    <m/>
    <m/>
    <m/>
    <m/>
    <m/>
    <m/>
    <m/>
    <m/>
  </r>
  <r>
    <m/>
    <m/>
    <x v="0"/>
    <x v="0"/>
    <m/>
    <x v="0"/>
    <m/>
    <m/>
    <m/>
    <s v="INICIATIVAS DE ARRASTRE"/>
    <m/>
    <m/>
    <m/>
    <m/>
    <m/>
    <m/>
    <m/>
    <m/>
    <m/>
    <m/>
  </r>
  <r>
    <n v="31"/>
    <s v="A"/>
    <x v="7"/>
    <x v="3"/>
    <s v="CASTRO"/>
    <x v="1"/>
    <s v="EJECUCION"/>
    <n v="30094891"/>
    <s v="30094891-EJECUCION"/>
    <s v="REPOSICION FERIA YUMBEL DE CASTRO"/>
    <n v="4093774619"/>
    <n v="4077499258"/>
    <n v="16275361"/>
    <n v="0"/>
    <n v="0"/>
    <n v="0"/>
    <n v="16275361"/>
    <n v="0"/>
    <s v="EN EJECUCION"/>
    <s v="RS"/>
  </r>
  <r>
    <n v="31"/>
    <s v="A"/>
    <x v="8"/>
    <x v="3"/>
    <s v="CASTRO"/>
    <x v="1"/>
    <s v="EJECUCION"/>
    <n v="30121787"/>
    <s v="30121787-EJECUCION"/>
    <s v="CONSTRUCCION REDES DE AGUA POTABLE  Y ALCANTARILLADO DIVERSOS SECTORES"/>
    <n v="744201003"/>
    <n v="0"/>
    <n v="684201003"/>
    <n v="0"/>
    <n v="81963368"/>
    <n v="81963368"/>
    <n v="602237635"/>
    <n v="60000000"/>
    <s v="EN EJECUCION"/>
    <s v="RS"/>
  </r>
  <r>
    <m/>
    <m/>
    <x v="0"/>
    <x v="0"/>
    <m/>
    <x v="0"/>
    <m/>
    <m/>
    <m/>
    <s v="TOTAL DE INICIATIVAS DE ARRASTRE"/>
    <n v="4837975622"/>
    <n v="4077499258"/>
    <n v="700476364"/>
    <n v="0"/>
    <n v="81963368"/>
    <n v="81963368"/>
    <n v="618512996"/>
    <n v="60000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PUESTAS EN MARCHA"/>
    <m/>
    <m/>
    <m/>
    <m/>
    <m/>
    <m/>
    <m/>
    <m/>
    <m/>
    <m/>
  </r>
  <r>
    <n v="31"/>
    <s v="P"/>
    <x v="5"/>
    <x v="3"/>
    <s v="CASTRO"/>
    <x v="3"/>
    <s v="EJECUCION"/>
    <n v="30092606"/>
    <s v="30092606-EJECUCION"/>
    <s v="NORMALIZACION  ESCUELA RURAL ANA NELLY OYARZUN"/>
    <n v="1182852000"/>
    <n v="0"/>
    <n v="100000000"/>
    <n v="0"/>
    <n v="52643150"/>
    <n v="52643150"/>
    <n v="47356850"/>
    <n v="1082852000"/>
    <s v="EN ADJUDICACION"/>
    <s v="RS"/>
  </r>
  <r>
    <m/>
    <m/>
    <x v="0"/>
    <x v="0"/>
    <m/>
    <x v="0"/>
    <m/>
    <m/>
    <m/>
    <s v="TOTAL INICIATIVAS PUESTA EN MARCHA"/>
    <n v="1182852000"/>
    <n v="0"/>
    <n v="100000000"/>
    <n v="0"/>
    <n v="52643150"/>
    <n v="52643150"/>
    <n v="47356850"/>
    <n v="1082852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NUEVAS"/>
    <m/>
    <m/>
    <m/>
    <m/>
    <m/>
    <m/>
    <m/>
    <m/>
    <m/>
    <m/>
  </r>
  <r>
    <n v="31"/>
    <s v="N"/>
    <x v="3"/>
    <x v="3"/>
    <s v="CASTRO"/>
    <x v="1"/>
    <s v="EJECUCION"/>
    <n v="30371775"/>
    <s v="30371775-EJECUCION"/>
    <s v="REPOSICION RAMPA DE CONECTIVIDAD RILAN CASTRO"/>
    <n v="200210000"/>
    <n v="0"/>
    <n v="10000000"/>
    <n v="0"/>
    <n v="0"/>
    <n v="0"/>
    <n v="10000000"/>
    <n v="190210000"/>
    <s v="ARI"/>
    <s v="SR"/>
  </r>
  <r>
    <n v="31"/>
    <s v="N"/>
    <x v="5"/>
    <x v="3"/>
    <s v="CASTRO"/>
    <x v="3"/>
    <s v="EJECUCION"/>
    <n v="30076949"/>
    <s v="30076949-EJECUCION"/>
    <s v="REPOSICION ESCUELA DE LA CULTURA, FRIDOLINA BARRIENTOS, CASTRO"/>
    <n v="6869766000"/>
    <n v="0"/>
    <n v="10000000"/>
    <n v="0"/>
    <n v="0"/>
    <n v="0"/>
    <n v="10000000"/>
    <n v="6859766000"/>
    <s v="ARI"/>
    <s v="OT"/>
  </r>
  <r>
    <n v="31"/>
    <s v="N"/>
    <x v="1"/>
    <x v="3"/>
    <s v="CASTRO"/>
    <x v="2"/>
    <s v="EJECUCION"/>
    <n v="20140221"/>
    <s v="20140221-EJECUCION"/>
    <s v="REPOSICION POSTA DE SALUD RURAL DE LA ISLA CHELIN, CASTRO"/>
    <n v="465211000"/>
    <n v="0"/>
    <n v="46521100"/>
    <n v="0"/>
    <n v="0"/>
    <n v="0"/>
    <n v="46521100"/>
    <n v="418689900"/>
    <s v="ARI"/>
    <s v="FI"/>
  </r>
  <r>
    <n v="31"/>
    <s v="N"/>
    <x v="7"/>
    <x v="3"/>
    <s v="CASTRO"/>
    <x v="2"/>
    <s v="DISEÑO"/>
    <n v="40001645"/>
    <s v="40001645-DISEÑO"/>
    <s v="CONSTRUCCION MATADERO MUNICiPAL CASTRO"/>
    <n v="62000000"/>
    <n v="0"/>
    <n v="6200000"/>
    <n v="0"/>
    <n v="0"/>
    <n v="0"/>
    <n v="6200000"/>
    <n v="55800000"/>
    <s v="ARI"/>
    <s v="SR"/>
  </r>
  <r>
    <n v="31"/>
    <s v="N"/>
    <x v="8"/>
    <x v="3"/>
    <s v="CASTRO"/>
    <x v="4"/>
    <s v="EJECUCION"/>
    <n v="30486273"/>
    <s v="30486273-EJECUCION"/>
    <s v="PROSPECCION HIDROGEOLICO Y SONDAJE COMUNA DE CASTRO"/>
    <n v="240000000"/>
    <n v="0"/>
    <n v="12000000"/>
    <n v="0"/>
    <n v="0"/>
    <n v="0"/>
    <n v="12000000"/>
    <n v="228000000"/>
    <s v="ARI"/>
    <s v="SR"/>
  </r>
  <r>
    <m/>
    <m/>
    <x v="0"/>
    <x v="0"/>
    <m/>
    <x v="0"/>
    <m/>
    <m/>
    <m/>
    <s v="TOTAL DE INICIATIVAS NUEVAS"/>
    <n v="7837187000"/>
    <n v="0"/>
    <n v="84721100"/>
    <n v="0"/>
    <n v="0"/>
    <n v="0"/>
    <n v="84721100"/>
    <n v="77524659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COMUNA DE  CASTRO"/>
    <n v="13858014622"/>
    <n v="4077499258"/>
    <n v="885197464"/>
    <n v="0"/>
    <n v="134606518"/>
    <n v="134606518"/>
    <n v="750590946"/>
    <n v="88953179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COMUNA DE ANCUD"/>
    <m/>
    <m/>
    <m/>
    <m/>
    <m/>
    <m/>
    <m/>
    <m/>
    <m/>
    <m/>
  </r>
  <r>
    <m/>
    <m/>
    <x v="0"/>
    <x v="0"/>
    <m/>
    <x v="0"/>
    <m/>
    <m/>
    <m/>
    <s v="INICIATIVAS DE ARRASTRE"/>
    <m/>
    <m/>
    <m/>
    <m/>
    <m/>
    <m/>
    <m/>
    <m/>
    <m/>
    <m/>
  </r>
  <r>
    <n v="31"/>
    <s v="A"/>
    <x v="1"/>
    <x v="3"/>
    <s v="ANCUD"/>
    <x v="2"/>
    <s v="DISEÑO"/>
    <n v="30112093"/>
    <s v="30112093-DISEÑO"/>
    <s v="CONSTRUCCION CESFAM CARACOLES"/>
    <n v="145469000"/>
    <n v="95426000"/>
    <n v="50043000"/>
    <n v="0"/>
    <n v="0"/>
    <n v="0"/>
    <n v="50043000"/>
    <n v="0"/>
    <s v="EN EJECUCION"/>
    <s v="RS"/>
  </r>
  <r>
    <n v="31"/>
    <s v="A"/>
    <x v="5"/>
    <x v="3"/>
    <s v="ANCUD"/>
    <x v="8"/>
    <s v="EJECUCION"/>
    <n v="30083781"/>
    <s v="30083781-EJECUCION"/>
    <s v="DIAGNOSTICO DEL SISTEMA DE FORTIFICACIONES DE ANCUD (C33)"/>
    <n v="118300000"/>
    <n v="93439000"/>
    <n v="0"/>
    <n v="0"/>
    <n v="0"/>
    <n v="0"/>
    <n v="0"/>
    <n v="24861000"/>
    <s v="EN EJECUCION"/>
    <s v="RS"/>
  </r>
  <r>
    <n v="31"/>
    <s v="A"/>
    <x v="8"/>
    <x v="3"/>
    <s v="ANCUD"/>
    <x v="1"/>
    <s v="EJECUCION"/>
    <n v="30115252"/>
    <s v="30115252-EJECUCION"/>
    <s v="CONSTRUCCION SISTEMA AGUA POTABLE  RURAL GUAPILACUY"/>
    <n v="463903629"/>
    <n v="454775994"/>
    <n v="9127635"/>
    <n v="1350000"/>
    <n v="0"/>
    <n v="1350000"/>
    <n v="7777635"/>
    <n v="0"/>
    <s v="EN EJECUCION"/>
    <s v="RS"/>
  </r>
  <r>
    <n v="31"/>
    <s v="A"/>
    <x v="9"/>
    <x v="3"/>
    <s v="ANCUD"/>
    <x v="2"/>
    <s v="EJECUCION"/>
    <n v="30210322"/>
    <s v="30210322-EJECUCION"/>
    <s v="MEJORAMIENTO ESTADIO PUDETO, ANCUD"/>
    <n v="79679134"/>
    <n v="79679134"/>
    <n v="0"/>
    <n v="0"/>
    <n v="0"/>
    <n v="0"/>
    <n v="0"/>
    <n v="0"/>
    <s v="TERMINADO"/>
    <s v="RS"/>
  </r>
  <r>
    <n v="31"/>
    <s v="A"/>
    <x v="5"/>
    <x v="3"/>
    <s v="ANCUD"/>
    <x v="3"/>
    <s v="EJECUCION"/>
    <n v="30085972"/>
    <s v="30085972-EJECUCION"/>
    <s v="REPOSICION ESCUELA RURAL BAHIA LINAO"/>
    <n v="1805576892"/>
    <n v="133526108"/>
    <n v="346872365"/>
    <n v="71485772"/>
    <n v="94443451"/>
    <n v="165929223"/>
    <n v="180943142"/>
    <n v="1325178419"/>
    <s v="EN EJECUCION"/>
    <s v="RS"/>
  </r>
  <r>
    <m/>
    <m/>
    <x v="0"/>
    <x v="0"/>
    <m/>
    <x v="0"/>
    <m/>
    <m/>
    <m/>
    <s v="TOTAL DE INICIATIVAS DE ARRASTRE"/>
    <n v="2612928655"/>
    <n v="856846236"/>
    <n v="406043000"/>
    <n v="72835772"/>
    <n v="94443451"/>
    <n v="167279223"/>
    <n v="238763777"/>
    <n v="1350039419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PUESTAS EN MARCHA"/>
    <m/>
    <m/>
    <m/>
    <m/>
    <m/>
    <m/>
    <m/>
    <m/>
    <m/>
    <m/>
  </r>
  <r>
    <n v="31"/>
    <s v="P"/>
    <x v="6"/>
    <x v="3"/>
    <s v="ANCUD"/>
    <x v="2"/>
    <s v="EJECUCION"/>
    <n v="30103434"/>
    <s v="30103434-EJECUCION"/>
    <s v="REPOSICION EDIFICIO PUBLICO DE CHACAO"/>
    <n v="357112000"/>
    <n v="0"/>
    <n v="357112000"/>
    <n v="0"/>
    <n v="1200000"/>
    <n v="1200000"/>
    <n v="355912000"/>
    <n v="0"/>
    <s v="EN LICITACION"/>
    <s v="RS"/>
  </r>
  <r>
    <n v="31"/>
    <s v="P"/>
    <x v="4"/>
    <x v="3"/>
    <s v="ANCUD"/>
    <x v="1"/>
    <s v="EJECUCION"/>
    <n v="30137881"/>
    <s v="30137881-EJECUCION"/>
    <s v="CONSERVACION DE ACERAS EN DIVERSAS CALLES DE ANCUD (C33)"/>
    <n v="460895000"/>
    <n v="0"/>
    <n v="60000000"/>
    <n v="0"/>
    <n v="0"/>
    <n v="0"/>
    <n v="60000000"/>
    <n v="400895000"/>
    <s v="CON CONVENIO"/>
    <s v="RS*"/>
  </r>
  <r>
    <n v="29"/>
    <s v="P"/>
    <x v="5"/>
    <x v="3"/>
    <s v="ANCUD"/>
    <x v="2"/>
    <s v="EJECUCION"/>
    <n v="30486029"/>
    <s v="30486029-EJECUCION"/>
    <s v="ADQUISICION MINIBUS ESCUELA DIFERENCIAL SAN CARLOS DE ANCUD(C33)"/>
    <n v="66631000"/>
    <n v="0"/>
    <n v="66631000"/>
    <n v="0"/>
    <n v="0"/>
    <n v="0"/>
    <n v="66631000"/>
    <n v="0"/>
    <s v="TRAMITE CONVENIO"/>
    <s v="RS*"/>
  </r>
  <r>
    <n v="31"/>
    <s v="P"/>
    <x v="8"/>
    <x v="3"/>
    <s v="ANCUD"/>
    <x v="2"/>
    <s v="EJECUCION"/>
    <n v="30341232"/>
    <s v="30341232-EJECUCION"/>
    <s v="AMPLIACION SERV. APR BAHIA LINAO HACIA HUAPILINAO Y R.NEGRO,ANCUD"/>
    <n v="113883000"/>
    <n v="0"/>
    <n v="113883000"/>
    <n v="0"/>
    <n v="0"/>
    <n v="0"/>
    <n v="113883000"/>
    <n v="0"/>
    <s v="TRAMITE CONVENIO"/>
    <s v="RS"/>
  </r>
  <r>
    <m/>
    <m/>
    <x v="0"/>
    <x v="0"/>
    <m/>
    <x v="0"/>
    <m/>
    <m/>
    <m/>
    <s v="TOTAL INICIATIVAS PUESTA EN MARCHA"/>
    <n v="998521000"/>
    <n v="0"/>
    <n v="597626000"/>
    <n v="0"/>
    <n v="1200000"/>
    <n v="1200000"/>
    <n v="596426000"/>
    <n v="400895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NUEVAS"/>
    <m/>
    <m/>
    <m/>
    <m/>
    <m/>
    <m/>
    <m/>
    <m/>
    <m/>
    <m/>
  </r>
  <r>
    <n v="31"/>
    <s v="N"/>
    <x v="8"/>
    <x v="3"/>
    <s v="ANCUD"/>
    <x v="4"/>
    <s v="EJECUCION"/>
    <n v="30471852"/>
    <s v="30471852-EJECUCION"/>
    <s v="CONSTRUCCION SISTEMA APR LOCALIDAD RURAL DE AGUAS BUENAS, ANCUD"/>
    <n v="708613000"/>
    <n v="0"/>
    <n v="10000000"/>
    <n v="0"/>
    <n v="0"/>
    <n v="0"/>
    <n v="10000000"/>
    <n v="698613000"/>
    <s v="ARI"/>
    <s v="FI"/>
  </r>
  <r>
    <n v="31"/>
    <s v="N"/>
    <x v="10"/>
    <x v="3"/>
    <s v="ANCUD"/>
    <x v="5"/>
    <s v="EJECUCION"/>
    <n v="40000032"/>
    <s v="40000032-EJECUCION"/>
    <s v="HABILITACION SUMINISTRO ENERGÍA ELÉCTRICA SECTOR PILLUCO"/>
    <n v="88690000"/>
    <n v="0"/>
    <n v="88690000"/>
    <n v="0"/>
    <n v="0"/>
    <n v="0"/>
    <n v="88690000"/>
    <n v="0"/>
    <s v="ARI"/>
    <s v="RS"/>
  </r>
  <r>
    <n v="31"/>
    <s v="N"/>
    <x v="5"/>
    <x v="3"/>
    <s v="ANCUD"/>
    <x v="2"/>
    <s v="EJECUCION"/>
    <n v="40001823"/>
    <s v="40001823-EJECUCION"/>
    <s v="CONSTRUCCION RECINTO MULTIUSO ESCUELA DIF.SAN CARLOS DE ANCUD"/>
    <n v="150000000"/>
    <n v="0"/>
    <n v="20000000"/>
    <n v="0"/>
    <n v="0"/>
    <n v="0"/>
    <n v="20000000"/>
    <n v="130000000"/>
    <s v="ARI"/>
    <s v="SR"/>
  </r>
  <r>
    <n v="31"/>
    <s v="N"/>
    <x v="1"/>
    <x v="3"/>
    <s v="ANCUD"/>
    <x v="2"/>
    <s v="EJECUCION"/>
    <n v="30035122"/>
    <s v="30035122-EJECUCION"/>
    <s v="CONSTRUCCION CENTRO POLIFUNCIONAL INTERCULTURAL DE COÑIMO"/>
    <n v="217000000"/>
    <n v="0"/>
    <n v="20000000"/>
    <n v="0"/>
    <n v="0"/>
    <n v="0"/>
    <n v="20000000"/>
    <n v="197000000"/>
    <s v="ARI"/>
    <s v="SR"/>
  </r>
  <r>
    <n v="31"/>
    <s v="N"/>
    <x v="6"/>
    <x v="3"/>
    <s v="ANCUD"/>
    <x v="2"/>
    <s v="EJECUCION"/>
    <n v="40001654"/>
    <s v="40001654-EJECUCION"/>
    <s v="ACTUALIZACION PLAN DE DESARROLLO COMUNAL DE ANCUD"/>
    <n v="75500000"/>
    <n v="0"/>
    <n v="7500000"/>
    <n v="0"/>
    <n v="0"/>
    <n v="0"/>
    <n v="7500000"/>
    <n v="68000000"/>
    <s v="SOLICITUD"/>
    <s v="SR"/>
  </r>
  <r>
    <n v="31"/>
    <s v="N"/>
    <x v="1"/>
    <x v="3"/>
    <s v="ANCUD"/>
    <x v="2"/>
    <s v="DISEÑO"/>
    <n v="30485368"/>
    <s v="30485368-DISEÑO"/>
    <s v="CONSTRUCCION CENTRO REHABILITACIÓN COMUNA DE ANCUD"/>
    <n v="101500000"/>
    <n v="0"/>
    <n v="10000000"/>
    <n v="0"/>
    <n v="0"/>
    <n v="0"/>
    <n v="10000000"/>
    <n v="91500000"/>
    <s v="ARI"/>
    <s v="SR"/>
  </r>
  <r>
    <m/>
    <m/>
    <x v="0"/>
    <x v="0"/>
    <m/>
    <x v="0"/>
    <m/>
    <m/>
    <m/>
    <s v="TOTAL DE INICIATIVAS NUEVAS"/>
    <n v="1341303000"/>
    <n v="0"/>
    <n v="156190000"/>
    <n v="0"/>
    <n v="0"/>
    <n v="0"/>
    <n v="156190000"/>
    <n v="1185113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COMUNA DE  ANCUD"/>
    <n v="4952752655"/>
    <n v="856846236"/>
    <n v="1159859000"/>
    <n v="72835772"/>
    <n v="95643451"/>
    <n v="168479223"/>
    <n v="991379777"/>
    <n v="2936047419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COMUNA DE CHONCHI"/>
    <m/>
    <m/>
    <m/>
    <m/>
    <m/>
    <m/>
    <m/>
    <m/>
    <m/>
    <m/>
  </r>
  <r>
    <m/>
    <m/>
    <x v="0"/>
    <x v="0"/>
    <m/>
    <x v="0"/>
    <m/>
    <m/>
    <m/>
    <s v="INICIATIVAS DE ARRASTRE"/>
    <m/>
    <m/>
    <m/>
    <m/>
    <m/>
    <m/>
    <m/>
    <m/>
    <m/>
    <m/>
  </r>
  <r>
    <n v="33"/>
    <s v="A"/>
    <x v="8"/>
    <x v="3"/>
    <s v="CHONCHI"/>
    <x v="4"/>
    <s v="EJECUCION"/>
    <n v="30091901"/>
    <s v="30091901-EJECUCION"/>
    <s v="MEJORAMIENTO Y AMPLIACION  APR DE HUILLINCO"/>
    <n v="378809664"/>
    <n v="219892030"/>
    <n v="158917634"/>
    <n v="0"/>
    <n v="0"/>
    <n v="0"/>
    <n v="158917634"/>
    <n v="0"/>
    <s v="EN EJECUCION"/>
    <s v="RS"/>
  </r>
  <r>
    <n v="31"/>
    <s v="A"/>
    <x v="5"/>
    <x v="3"/>
    <s v="CHONCHI"/>
    <x v="2"/>
    <s v="DISEÑO"/>
    <n v="30103252"/>
    <s v="30103252-DISEÑO"/>
    <s v="REPOSICION TEATRO MUNICIPAL DE CHONCHI"/>
    <n v="62160000"/>
    <n v="34165000"/>
    <n v="7000000"/>
    <n v="0"/>
    <n v="0"/>
    <n v="0"/>
    <n v="7000000"/>
    <n v="20995000"/>
    <s v="EN EJECUCION"/>
    <s v="RS"/>
  </r>
  <r>
    <n v="31"/>
    <s v="A"/>
    <x v="8"/>
    <x v="3"/>
    <s v="CHONCHI"/>
    <x v="10"/>
    <s v="EJECUCION"/>
    <n v="30310674"/>
    <s v="30310674-EJECUCION"/>
    <s v="CONSTRUCCION SERVICIO APR PINDACO QUITRIPULLI"/>
    <n v="746086051"/>
    <n v="610427601"/>
    <n v="120352270"/>
    <n v="0"/>
    <n v="0"/>
    <n v="0"/>
    <n v="120352270"/>
    <n v="15306180"/>
    <s v="EN EJECUCION"/>
    <s v="RS"/>
  </r>
  <r>
    <m/>
    <m/>
    <x v="0"/>
    <x v="0"/>
    <m/>
    <x v="0"/>
    <m/>
    <m/>
    <m/>
    <s v="TOTAL DE INICIATIVAS DE ARRASTRE"/>
    <n v="1187055715"/>
    <n v="864484631"/>
    <n v="286269904"/>
    <n v="0"/>
    <n v="0"/>
    <n v="0"/>
    <n v="286269904"/>
    <n v="3630118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PUESTAS EN MARCHA"/>
    <m/>
    <m/>
    <m/>
    <m/>
    <m/>
    <m/>
    <m/>
    <m/>
    <m/>
    <m/>
  </r>
  <r>
    <n v="22"/>
    <s v="P"/>
    <x v="4"/>
    <x v="3"/>
    <s v="CHONCHI"/>
    <x v="2"/>
    <s v="EJECUCION"/>
    <n v="30126522"/>
    <s v="30126522-EJECUCION"/>
    <s v="ACTUALIZACION PLANO REGULADOR COMUNA DE CHONCHI"/>
    <n v="120000000"/>
    <n v="0"/>
    <n v="40000000"/>
    <n v="0"/>
    <n v="0"/>
    <n v="0"/>
    <n v="40000000"/>
    <n v="80000000"/>
    <s v="CON CONVENIO"/>
    <s v="RS"/>
  </r>
  <r>
    <n v="31"/>
    <s v="P"/>
    <x v="8"/>
    <x v="3"/>
    <s v="CHONCHI"/>
    <x v="4"/>
    <s v="EJECUCION"/>
    <n v="30466433"/>
    <s v="30466433-EJECUCION"/>
    <s v="CONSTRUCCION SISTEMA AGUA POTABLE RURAL QUILIPULLI-ROMAZAL"/>
    <n v="674063000"/>
    <n v="0"/>
    <n v="200000000"/>
    <n v="0"/>
    <n v="0"/>
    <n v="0"/>
    <n v="200000000"/>
    <n v="474063000"/>
    <s v="CON CONVENIO"/>
    <s v="RS"/>
  </r>
  <r>
    <n v="31"/>
    <s v="P"/>
    <x v="5"/>
    <x v="3"/>
    <s v="CHONCHI"/>
    <x v="2"/>
    <s v="DISEÑO"/>
    <n v="20157700"/>
    <s v="20157700-DISEÑO"/>
    <s v="REPOSICION ESCUELA RURAL DE QUITRIPULLI"/>
    <n v="63638000"/>
    <n v="0"/>
    <n v="19000000"/>
    <n v="0"/>
    <n v="0"/>
    <n v="0"/>
    <n v="19000000"/>
    <n v="44638000"/>
    <s v="TRAMITE CONVENIO"/>
    <s v="RS"/>
  </r>
  <r>
    <m/>
    <m/>
    <x v="0"/>
    <x v="0"/>
    <m/>
    <x v="0"/>
    <m/>
    <m/>
    <m/>
    <s v="TOTAL INICIATIVAS PUESTA EN MARCHA"/>
    <n v="857701000"/>
    <n v="0"/>
    <n v="259000000"/>
    <n v="0"/>
    <n v="0"/>
    <n v="0"/>
    <n v="259000000"/>
    <n v="598701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NUEVAS"/>
    <m/>
    <m/>
    <m/>
    <m/>
    <m/>
    <m/>
    <m/>
    <m/>
    <m/>
    <m/>
  </r>
  <r>
    <n v="31"/>
    <s v="N"/>
    <x v="5"/>
    <x v="3"/>
    <s v="CHONCHI"/>
    <x v="2"/>
    <s v="DISEÑO"/>
    <n v="30126487"/>
    <s v="30126487-DISEÑO"/>
    <s v="REPOSICION ESCUELA RURAL DE HUILLINCO COMUNA DE CHONCHI"/>
    <n v="60467000"/>
    <n v="0"/>
    <n v="10000000"/>
    <n v="0"/>
    <n v="0"/>
    <n v="0"/>
    <n v="10000000"/>
    <n v="50467000"/>
    <s v="ARI"/>
    <s v="FI"/>
  </r>
  <r>
    <n v="31"/>
    <s v="N"/>
    <x v="2"/>
    <x v="3"/>
    <s v="CHONCHI"/>
    <x v="2"/>
    <s v="EJECUCION"/>
    <n v="30126506"/>
    <s v="30126506-EJECUCION"/>
    <s v="CONSTRUCCION CUARTEL 2° COMPAÑIA BOMBEROS DE LA COMUNA DE CHONCHI"/>
    <n v="599792000"/>
    <n v="0"/>
    <n v="100000000"/>
    <n v="0"/>
    <n v="0"/>
    <n v="0"/>
    <n v="100000000"/>
    <n v="499792000"/>
    <s v="APROBADO CORE"/>
    <s v="RS"/>
  </r>
  <r>
    <n v="31"/>
    <s v="N"/>
    <x v="8"/>
    <x v="3"/>
    <s v="CHONCHI"/>
    <x v="4"/>
    <s v="EJECUCION"/>
    <n v="30466394"/>
    <s v="30466394-EJECUCION"/>
    <s v="CONSTRUCCION SISTEMA AGUA POTABLE RURAL DE TARAHUIN, CHONCHI"/>
    <n v="483702000"/>
    <n v="0"/>
    <n v="100000000"/>
    <n v="0"/>
    <n v="0"/>
    <n v="0"/>
    <n v="100000000"/>
    <n v="383702000"/>
    <s v="ARI"/>
    <s v="RS"/>
  </r>
  <r>
    <n v="31"/>
    <s v="N"/>
    <x v="6"/>
    <x v="3"/>
    <s v="CHONCHI"/>
    <x v="2"/>
    <s v="DISEÑO"/>
    <n v="30484393"/>
    <s v="30484393-DISEÑO"/>
    <s v="CONSTRUCCION CENTRO ADULTO MAYOR COMUNA DE CHONCHI"/>
    <n v="52500000"/>
    <n v="0"/>
    <n v="5000000"/>
    <n v="0"/>
    <n v="0"/>
    <n v="0"/>
    <n v="5000000"/>
    <n v="47500000"/>
    <s v="ARI"/>
    <s v="SR"/>
  </r>
  <r>
    <m/>
    <m/>
    <x v="0"/>
    <x v="0"/>
    <m/>
    <x v="0"/>
    <m/>
    <m/>
    <m/>
    <s v="TOTAL DE INICIATIVAS NUEVAS"/>
    <n v="1196461000"/>
    <n v="0"/>
    <n v="215000000"/>
    <n v="0"/>
    <n v="0"/>
    <n v="0"/>
    <n v="215000000"/>
    <n v="981461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COMUNA DE  CHONCHI"/>
    <n v="3241217715"/>
    <n v="864484631"/>
    <n v="760269904"/>
    <n v="0"/>
    <n v="0"/>
    <n v="0"/>
    <n v="760269904"/>
    <n v="161646318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COMUNA DE CURACO DE VELEZ"/>
    <m/>
    <m/>
    <m/>
    <m/>
    <m/>
    <m/>
    <m/>
    <m/>
    <m/>
    <m/>
  </r>
  <r>
    <m/>
    <m/>
    <x v="0"/>
    <x v="0"/>
    <m/>
    <x v="0"/>
    <m/>
    <m/>
    <m/>
    <s v="INICIATIVAS DE ARRASTRE"/>
    <m/>
    <m/>
    <m/>
    <m/>
    <m/>
    <m/>
    <m/>
    <m/>
    <m/>
    <m/>
  </r>
  <r>
    <n v="31"/>
    <s v="A"/>
    <x v="9"/>
    <x v="3"/>
    <s v="CURACO DE VÉLEZ"/>
    <x v="2"/>
    <s v="DISEÑO"/>
    <n v="30095333"/>
    <s v="30095333-DISEÑO"/>
    <s v="REPOSICION ESTADIO MUNICIPAL DE CURACO DE VELEZ"/>
    <n v="178850000"/>
    <n v="94201000"/>
    <n v="84649000"/>
    <n v="0"/>
    <n v="0"/>
    <n v="0"/>
    <n v="84649000"/>
    <n v="0"/>
    <s v="EN EJECUCION"/>
    <s v="RS"/>
  </r>
  <r>
    <n v="31"/>
    <s v="A"/>
    <x v="5"/>
    <x v="3"/>
    <s v="CURACO DE VÉLEZ"/>
    <x v="3"/>
    <s v="EJECUCION"/>
    <n v="30093309"/>
    <s v="30093309-EJECUCION"/>
    <s v="REPOSICION LICEO ALFREDO BARRIA OYARZUN"/>
    <n v="6706907019"/>
    <n v="6264393668"/>
    <n v="261842350"/>
    <n v="0"/>
    <n v="0"/>
    <n v="0"/>
    <n v="261842350"/>
    <n v="180671001"/>
    <s v="EN EJECUCION"/>
    <s v="RS"/>
  </r>
  <r>
    <m/>
    <m/>
    <x v="0"/>
    <x v="0"/>
    <m/>
    <x v="0"/>
    <m/>
    <m/>
    <m/>
    <s v="TOTAL DE INICIATIVAS DE ARRASTRE"/>
    <n v="6885757019"/>
    <n v="6358594668"/>
    <n v="346491350"/>
    <n v="0"/>
    <n v="0"/>
    <n v="0"/>
    <n v="346491350"/>
    <n v="180671001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NUEVAS"/>
    <m/>
    <m/>
    <m/>
    <m/>
    <m/>
    <m/>
    <m/>
    <m/>
    <m/>
    <m/>
  </r>
  <r>
    <n v="31"/>
    <s v="N"/>
    <x v="1"/>
    <x v="3"/>
    <s v="CURACO DE VÉLEZ"/>
    <x v="2"/>
    <s v="EJECUCION"/>
    <n v="30135738"/>
    <s v="30135738-EJECUCION"/>
    <s v="REPOSICION POSTA DE SALUD HUYAR ALTO"/>
    <n v="645578000"/>
    <n v="0"/>
    <n v="64557800"/>
    <n v="0"/>
    <n v="0"/>
    <n v="0"/>
    <n v="64557800"/>
    <n v="581020200"/>
    <s v="ARI"/>
    <s v="OT"/>
  </r>
  <r>
    <n v="31"/>
    <s v="N"/>
    <x v="1"/>
    <x v="3"/>
    <s v="CURACO DE VÉLEZ"/>
    <x v="2"/>
    <s v="EJECUCION"/>
    <n v="30135739"/>
    <s v="30135739-EJECUCION"/>
    <s v="REPOSICION POSTA DE SALUD DE PALQUI"/>
    <n v="420194000"/>
    <n v="0"/>
    <n v="21009700"/>
    <n v="0"/>
    <n v="0"/>
    <n v="0"/>
    <n v="21009700"/>
    <n v="399184300"/>
    <s v="ARI"/>
    <s v="SR"/>
  </r>
  <r>
    <n v="29"/>
    <s v="N"/>
    <x v="5"/>
    <x v="3"/>
    <s v="DALCAHUE"/>
    <x v="1"/>
    <s v="EJECUCION"/>
    <n v="40001806"/>
    <s v="40001806-EJECUCION"/>
    <s v="REPOSICION CAMION TOLVA"/>
    <n v="90000000"/>
    <n v="0"/>
    <n v="5000000"/>
    <n v="0"/>
    <n v="0"/>
    <n v="0"/>
    <n v="5000000"/>
    <n v="85000000"/>
    <s v="SOLICITUD"/>
    <s v="SR"/>
  </r>
  <r>
    <n v="31"/>
    <s v="N"/>
    <x v="8"/>
    <x v="3"/>
    <s v="CURACO DE VÉLEZ"/>
    <x v="4"/>
    <s v="DISEÑO"/>
    <n v="30485181"/>
    <s v="30485181-DISEÑO"/>
    <s v="HABILITACION INSTALACION SERVICIO DE AGUA POTABLE RURAL DE TOLQUIEN"/>
    <n v="41000000"/>
    <n v="0"/>
    <n v="5000000"/>
    <n v="0"/>
    <n v="0"/>
    <n v="0"/>
    <n v="5000000"/>
    <n v="36000000"/>
    <s v="ARI"/>
    <s v="SR"/>
  </r>
  <r>
    <n v="31"/>
    <s v="N"/>
    <x v="3"/>
    <x v="3"/>
    <s v="CURACO DE VÉLEZ"/>
    <x v="1"/>
    <s v="EJECUCION"/>
    <n v="30135731"/>
    <s v="30135731-EJECUCION"/>
    <s v="MEJORAMIENTO CAMINOS COMUNALES DE CURACO DE VELEZ"/>
    <n v="900001000"/>
    <n v="0"/>
    <n v="40000000"/>
    <n v="0"/>
    <n v="0"/>
    <n v="0"/>
    <n v="40000000"/>
    <n v="860001000"/>
    <s v="ARI"/>
    <s v="SR"/>
  </r>
  <r>
    <m/>
    <m/>
    <x v="0"/>
    <x v="0"/>
    <m/>
    <x v="0"/>
    <m/>
    <m/>
    <m/>
    <s v="TOTAL DE INICIATIVAS NUEVAS"/>
    <n v="2096773000"/>
    <n v="0"/>
    <n v="135567500"/>
    <n v="0"/>
    <n v="0"/>
    <n v="0"/>
    <n v="135567500"/>
    <n v="19612055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COMUNA DE  C.VELEZ"/>
    <n v="8982530019"/>
    <n v="6358594668"/>
    <n v="482058850"/>
    <n v="0"/>
    <n v="0"/>
    <n v="0"/>
    <n v="482058850"/>
    <n v="2141876501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COMUNA DE DALCAHUE"/>
    <m/>
    <m/>
    <m/>
    <m/>
    <m/>
    <m/>
    <m/>
    <m/>
    <m/>
    <m/>
  </r>
  <r>
    <m/>
    <m/>
    <x v="0"/>
    <x v="0"/>
    <m/>
    <x v="0"/>
    <m/>
    <m/>
    <m/>
    <s v="INICIATIVAS DE ARRASTRE"/>
    <m/>
    <m/>
    <m/>
    <m/>
    <m/>
    <m/>
    <m/>
    <m/>
    <m/>
    <m/>
  </r>
  <r>
    <n v="31"/>
    <s v="A"/>
    <x v="9"/>
    <x v="3"/>
    <s v="DALCAHUE"/>
    <x v="1"/>
    <s v="EJECUCION"/>
    <n v="30094005"/>
    <s v="30094005-EJECUCION"/>
    <s v="MEJORAMIENTO INTEGRAL GIMNASIO FISCAL DE DALCAHUE"/>
    <n v="746000000"/>
    <n v="683623581"/>
    <n v="55116237"/>
    <n v="0"/>
    <n v="0"/>
    <n v="0"/>
    <n v="55116237"/>
    <n v="7260182"/>
    <s v="EN EJECUCION"/>
    <s v="RS"/>
  </r>
  <r>
    <n v="31"/>
    <s v="A"/>
    <x v="6"/>
    <x v="3"/>
    <s v="DALCAHUE"/>
    <x v="2"/>
    <s v="EJECUCION"/>
    <n v="30129912"/>
    <s v="30129912-EJECUCION"/>
    <s v="CONSTRUCCION CENTRO CIVICO DE DALCAHUE"/>
    <n v="93394000"/>
    <n v="30129912"/>
    <n v="32129200"/>
    <n v="0"/>
    <n v="0"/>
    <n v="0"/>
    <n v="32129200"/>
    <n v="31134888"/>
    <s v="EN EJECUCION"/>
    <s v="RS"/>
  </r>
  <r>
    <m/>
    <m/>
    <x v="0"/>
    <x v="0"/>
    <m/>
    <x v="0"/>
    <m/>
    <m/>
    <m/>
    <s v="TOTAL DE INICIATIVAS DE ARRASTRE"/>
    <n v="839394000"/>
    <n v="713753493"/>
    <n v="87245437"/>
    <n v="0"/>
    <n v="0"/>
    <n v="0"/>
    <n v="87245437"/>
    <n v="3839507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PUESTAS EN MARCHA"/>
    <m/>
    <m/>
    <m/>
    <m/>
    <m/>
    <m/>
    <m/>
    <m/>
    <m/>
    <m/>
  </r>
  <r>
    <n v="31"/>
    <s v="P"/>
    <x v="8"/>
    <x v="3"/>
    <s v="DALCAHUE"/>
    <x v="4"/>
    <s v="EJECUCION"/>
    <n v="30395727"/>
    <s v="30395727-EJECUCION"/>
    <s v="CONSTRUCCION REDES AGUA POTABLE Y ALC ST VISTA HERMOSA"/>
    <n v="566452000"/>
    <n v="0"/>
    <n v="113290400"/>
    <n v="0"/>
    <n v="0"/>
    <n v="0"/>
    <n v="113290400"/>
    <n v="453161600"/>
    <s v="CON CONVENIO"/>
    <s v="RS"/>
  </r>
  <r>
    <n v="31"/>
    <s v="P"/>
    <x v="9"/>
    <x v="3"/>
    <s v="DALCAHUE"/>
    <x v="2"/>
    <s v="EJECUCION"/>
    <n v="30134014"/>
    <s v="30134014-EJECUCION"/>
    <s v="CONSTRUCCION GIMNASIO TENAUN"/>
    <n v="370366000"/>
    <n v="0"/>
    <n v="100000000"/>
    <n v="0"/>
    <n v="0"/>
    <n v="0"/>
    <n v="100000000"/>
    <n v="270366000"/>
    <s v="TRAMITE CONVENIO"/>
    <s v="RS"/>
  </r>
  <r>
    <m/>
    <m/>
    <x v="0"/>
    <x v="0"/>
    <m/>
    <x v="0"/>
    <m/>
    <m/>
    <m/>
    <s v="TOTAL INICIATIVAS PUESTA EN MARCHA"/>
    <n v="936818000"/>
    <n v="0"/>
    <n v="213290400"/>
    <n v="0"/>
    <n v="0"/>
    <n v="0"/>
    <n v="213290400"/>
    <n v="7235276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NUEVAS"/>
    <m/>
    <m/>
    <m/>
    <m/>
    <m/>
    <m/>
    <m/>
    <m/>
    <m/>
    <m/>
  </r>
  <r>
    <n v="29"/>
    <s v="N"/>
    <x v="6"/>
    <x v="3"/>
    <s v="DALCAHUE"/>
    <x v="6"/>
    <s v="EJECUCION"/>
    <n v="30438574"/>
    <s v="30438574-EJECUCION"/>
    <s v="REPOSICION DE EQUIPAMIENTO PARA LA RECOLECCION DE RSD DALCAHUE(C33)"/>
    <n v="348663000"/>
    <n v="0"/>
    <n v="30000000"/>
    <n v="0"/>
    <n v="0"/>
    <n v="0"/>
    <n v="30000000"/>
    <n v="318663000"/>
    <s v="ARI"/>
    <s v="SR*"/>
  </r>
  <r>
    <n v="29"/>
    <s v="N"/>
    <x v="3"/>
    <x v="3"/>
    <s v="DALCAHUE"/>
    <x v="1"/>
    <s v="EJECUCION"/>
    <n v="30485210"/>
    <s v="30485210-EJECUCION"/>
    <s v="REPOSICION DE MAQUINAS Y EQUIPOS MEJORAMIENTO DE CAMINOS(C33)"/>
    <n v="266381000"/>
    <n v="0"/>
    <n v="266381000"/>
    <n v="0"/>
    <n v="0"/>
    <n v="0"/>
    <n v="266381000"/>
    <n v="0"/>
    <s v="SOLICITUD"/>
    <s v="RS*"/>
  </r>
  <r>
    <n v="31"/>
    <s v="N"/>
    <x v="5"/>
    <x v="3"/>
    <s v="DALCAHUE"/>
    <x v="3"/>
    <s v="EJECUCION"/>
    <n v="30134013"/>
    <s v="30134013-EJECUCION"/>
    <s v="REPOSICION ESCUELA TEHUACO-QUETALCO COOMUNA DALCAHUE"/>
    <n v="695821000"/>
    <n v="0"/>
    <n v="0"/>
    <n v="0"/>
    <n v="0"/>
    <n v="0"/>
    <n v="0"/>
    <n v="695821000"/>
    <s v="ARI"/>
    <s v="SR"/>
  </r>
  <r>
    <n v="31"/>
    <s v="N"/>
    <x v="9"/>
    <x v="3"/>
    <s v="DALCAHUE"/>
    <x v="2"/>
    <s v="DISEÑO"/>
    <n v="40001662"/>
    <s v="40001662-DISEÑO"/>
    <s v="CONSTRUCCION CANCHA SINTETICA DE FUTBOL SECTOR MOCOPULLI"/>
    <n v="30000000"/>
    <n v="0"/>
    <n v="3000000"/>
    <n v="0"/>
    <n v="0"/>
    <n v="0"/>
    <n v="3000000"/>
    <n v="27000000"/>
    <s v="SOLICITUD"/>
    <s v="SR"/>
  </r>
  <r>
    <n v="31"/>
    <s v="N"/>
    <x v="8"/>
    <x v="3"/>
    <s v="DALCAHUE"/>
    <x v="4"/>
    <s v="EJECUCION"/>
    <n v="30485152"/>
    <s v="30485152-EJECUCION"/>
    <s v="CONSTRUCCION REDES DE AP Y ALCANT. DIVERSOS SECTORES CIUDAD DALCAHUE"/>
    <n v="279810000"/>
    <n v="0"/>
    <n v="13990500"/>
    <n v="0"/>
    <n v="0"/>
    <n v="0"/>
    <n v="13990500"/>
    <n v="265819500"/>
    <s v="ARI"/>
    <s v="SR"/>
  </r>
  <r>
    <m/>
    <m/>
    <x v="0"/>
    <x v="0"/>
    <m/>
    <x v="0"/>
    <m/>
    <m/>
    <m/>
    <s v="TOTAL DE INICIATIVAS NUEVAS"/>
    <n v="1620675000"/>
    <n v="0"/>
    <n v="313371500"/>
    <n v="0"/>
    <n v="0"/>
    <n v="0"/>
    <n v="313371500"/>
    <n v="13073035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COMUNA DE  DALCAHUE"/>
    <n v="3396887000"/>
    <n v="713753493"/>
    <n v="613907337"/>
    <n v="0"/>
    <n v="0"/>
    <n v="0"/>
    <n v="613907337"/>
    <n v="206922617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COMUNA DE PUQUELDON"/>
    <m/>
    <m/>
    <m/>
    <m/>
    <m/>
    <m/>
    <m/>
    <m/>
    <m/>
    <m/>
  </r>
  <r>
    <m/>
    <m/>
    <x v="0"/>
    <x v="0"/>
    <m/>
    <x v="0"/>
    <m/>
    <m/>
    <m/>
    <s v="INICIATIVAS DE ARRASTRE"/>
    <m/>
    <m/>
    <m/>
    <m/>
    <m/>
    <m/>
    <m/>
    <m/>
    <m/>
    <m/>
  </r>
  <r>
    <n v="31"/>
    <s v="A"/>
    <x v="1"/>
    <x v="3"/>
    <s v="PUQUELDON"/>
    <x v="1"/>
    <s v="EJECUCION"/>
    <n v="30042613"/>
    <s v="30042613-EJECUCION"/>
    <s v="NORMALIZACION CONSULTORIO RURAL PUQUELDON"/>
    <n v="3472101337"/>
    <n v="1786871036"/>
    <n v="1650000000"/>
    <n v="176294160"/>
    <n v="234125658"/>
    <n v="410419818"/>
    <n v="1239580182"/>
    <n v="35230301"/>
    <s v="EN EJECUCION"/>
    <s v="RS"/>
  </r>
  <r>
    <n v="31"/>
    <s v="A"/>
    <x v="3"/>
    <x v="3"/>
    <s v="PUQUELDON"/>
    <x v="10"/>
    <s v="EJECUCION"/>
    <n v="30365273"/>
    <s v="30365273-EJECUCION"/>
    <s v="CONSERVACION DIVERSOS CAMINOS  RURALES COMUNA DE PUQUELDON (C33)"/>
    <n v="268593000"/>
    <n v="144981756"/>
    <n v="72193000"/>
    <n v="0"/>
    <n v="0"/>
    <n v="0"/>
    <n v="72193000"/>
    <n v="51418244"/>
    <s v="EN EJECUCION"/>
    <s v="RS*"/>
  </r>
  <r>
    <m/>
    <m/>
    <x v="0"/>
    <x v="0"/>
    <m/>
    <x v="0"/>
    <m/>
    <m/>
    <m/>
    <s v="TOTAL DE INICIATIVAS DE ARRASTRE"/>
    <n v="3740694337"/>
    <n v="1931852792"/>
    <n v="1722193000"/>
    <n v="176294160"/>
    <n v="234125658"/>
    <n v="410419818"/>
    <n v="1311773182"/>
    <n v="86648545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NUEVAS"/>
    <m/>
    <m/>
    <m/>
    <m/>
    <m/>
    <m/>
    <m/>
    <m/>
    <m/>
    <m/>
  </r>
  <r>
    <n v="29"/>
    <s v="N"/>
    <x v="3"/>
    <x v="3"/>
    <s v="PUQUELDON"/>
    <x v="1"/>
    <s v="EJECUCION"/>
    <n v="30466153"/>
    <s v="30466153-EJECUCION"/>
    <s v="ADQUISICION CAMION MULIPROPOSITO MUNICIPALIDAD DE PUQUELDON(C33)"/>
    <n v="131605000"/>
    <n v="0"/>
    <n v="40000000"/>
    <n v="0"/>
    <n v="0"/>
    <n v="0"/>
    <n v="40000000"/>
    <n v="91605000"/>
    <s v="ARI"/>
    <s v="SR*"/>
  </r>
  <r>
    <n v="31"/>
    <s v="N"/>
    <x v="6"/>
    <x v="3"/>
    <s v="PUQUELDON"/>
    <x v="2"/>
    <s v="DISEÑO"/>
    <n v="30395772"/>
    <s v="30395772-DISEÑO"/>
    <s v="CONSTRUCCION CENTRO COMUNITARIO DEL ADULTO MAYOR - COMUNA PUQUELDON"/>
    <n v="78786000"/>
    <n v="0"/>
    <n v="40000000"/>
    <n v="0"/>
    <n v="0"/>
    <n v="0"/>
    <n v="40000000"/>
    <n v="38786000"/>
    <s v="ARI"/>
    <s v="SR"/>
  </r>
  <r>
    <n v="31"/>
    <s v="N"/>
    <x v="9"/>
    <x v="3"/>
    <s v="PUQUELDON"/>
    <x v="2"/>
    <s v="EJECUCION"/>
    <n v="30485160"/>
    <s v="30485160-EJECUCION"/>
    <s v="CONSERVACION ESTADIO MUNICIPAL DE PUQUELDON(C33)"/>
    <n v="199700000"/>
    <n v="0"/>
    <n v="30000000"/>
    <n v="0"/>
    <n v="0"/>
    <n v="0"/>
    <n v="30000000"/>
    <n v="169700000"/>
    <s v="ARI"/>
    <s v="SR*"/>
  </r>
  <r>
    <m/>
    <m/>
    <x v="0"/>
    <x v="0"/>
    <m/>
    <x v="0"/>
    <m/>
    <m/>
    <m/>
    <s v="TOTAL DE INICIATIVAS NUEVAS"/>
    <n v="410091000"/>
    <n v="0"/>
    <n v="110000000"/>
    <n v="0"/>
    <n v="0"/>
    <n v="0"/>
    <n v="110000000"/>
    <n v="300091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COMUNA DE  PUQUELDON"/>
    <n v="4150785337"/>
    <n v="1931852792"/>
    <n v="1832193000"/>
    <n v="176294160"/>
    <n v="234125658"/>
    <n v="410419818"/>
    <n v="1421773182"/>
    <n v="386739545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COMUNA DE QUELLON"/>
    <m/>
    <m/>
    <m/>
    <m/>
    <m/>
    <m/>
    <m/>
    <m/>
    <m/>
    <m/>
  </r>
  <r>
    <m/>
    <m/>
    <x v="0"/>
    <x v="0"/>
    <m/>
    <x v="0"/>
    <m/>
    <m/>
    <m/>
    <s v="INICIATIVAS DE ARRASTRE"/>
    <m/>
    <m/>
    <m/>
    <m/>
    <m/>
    <m/>
    <m/>
    <m/>
    <m/>
    <m/>
  </r>
  <r>
    <n v="31"/>
    <s v="A"/>
    <x v="4"/>
    <x v="3"/>
    <s v="QUELLON"/>
    <x v="2"/>
    <s v="EJECUCION"/>
    <n v="30090907"/>
    <s v="30090907-EJECUCION"/>
    <s v="ACTUAIZACION Y DIAGNOSTICO PLAN REGULADOR COMUNA QUELLON"/>
    <n v="57000000"/>
    <n v="57000000"/>
    <n v="0"/>
    <n v="0"/>
    <n v="0"/>
    <n v="0"/>
    <n v="0"/>
    <n v="0"/>
    <s v="TERMINADO"/>
    <s v="RS"/>
  </r>
  <r>
    <m/>
    <m/>
    <x v="0"/>
    <x v="0"/>
    <m/>
    <x v="0"/>
    <m/>
    <m/>
    <m/>
    <s v="TOTAL DE INICIATIVAS DE ARRASTRE"/>
    <n v="57000000"/>
    <n v="57000000"/>
    <n v="0"/>
    <n v="0"/>
    <n v="0"/>
    <n v="0"/>
    <n v="0"/>
    <n v="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PUESTAS EN MARCHA"/>
    <m/>
    <m/>
    <m/>
    <m/>
    <m/>
    <m/>
    <m/>
    <m/>
    <m/>
    <m/>
  </r>
  <r>
    <n v="31"/>
    <s v="P"/>
    <x v="5"/>
    <x v="3"/>
    <s v="QUELLON"/>
    <x v="1"/>
    <s v="EJECUCION"/>
    <n v="30472589"/>
    <s v="30472589-EJECUCION"/>
    <s v="REPOSICION ESCUELA RURAL DE COINCO"/>
    <n v="2492785000"/>
    <n v="25770000"/>
    <n v="100000000"/>
    <n v="0"/>
    <n v="0"/>
    <n v="0"/>
    <n v="100000000"/>
    <n v="2367015000"/>
    <s v="CON CONVENIO"/>
    <s v="RS"/>
  </r>
  <r>
    <n v="31"/>
    <s v="P"/>
    <x v="10"/>
    <x v="3"/>
    <s v="QUELLON"/>
    <x v="5"/>
    <s v="EJECUCION"/>
    <n v="30118591"/>
    <s v="30118591-EJECUCION"/>
    <s v="HABILITACION SUMINISTRO E. ELECTRICA SECTOR CURANUE SUR, QUELLON"/>
    <n v="237928000"/>
    <n v="0"/>
    <n v="237928000"/>
    <n v="0"/>
    <n v="0"/>
    <n v="0"/>
    <n v="237928000"/>
    <n v="0"/>
    <s v="TRAMITE CONVENIO"/>
    <s v="RS"/>
  </r>
  <r>
    <n v="31"/>
    <s v="P"/>
    <x v="3"/>
    <x v="3"/>
    <s v="QUELLON"/>
    <x v="10"/>
    <s v="EJECUCION"/>
    <n v="30428525"/>
    <s v="30428525-EJECUCION"/>
    <s v="CONSERVACION CAMINOS NO ENROLADOS QUELLON CONTINENTAL (C33)"/>
    <n v="460050000"/>
    <n v="0"/>
    <n v="460050000"/>
    <n v="0"/>
    <n v="82343181"/>
    <n v="82343181"/>
    <n v="377706819"/>
    <n v="0"/>
    <s v="EN EJECUCION"/>
    <s v="RS*"/>
  </r>
  <r>
    <m/>
    <m/>
    <x v="0"/>
    <x v="0"/>
    <m/>
    <x v="0"/>
    <m/>
    <m/>
    <m/>
    <s v="TOTAL INICIATIVAS PUESTA EN MARCHA"/>
    <n v="3190763000"/>
    <n v="25770000"/>
    <n v="797978000"/>
    <n v="0"/>
    <n v="82343181"/>
    <n v="82343181"/>
    <n v="715634819"/>
    <n v="2367015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NUEVAS"/>
    <m/>
    <m/>
    <m/>
    <m/>
    <m/>
    <m/>
    <m/>
    <m/>
    <m/>
    <m/>
  </r>
  <r>
    <n v="31"/>
    <s v="N"/>
    <x v="5"/>
    <x v="3"/>
    <s v="QUELLON"/>
    <x v="3"/>
    <s v="EJECUCION"/>
    <n v="30069919"/>
    <s v="30069919-EJECUCION"/>
    <s v="CONSTRUCCIÓN GIMNASIO ESCUELA ORIENTE"/>
    <n v="1080359000"/>
    <n v="0"/>
    <n v="0"/>
    <n v="0"/>
    <n v="0"/>
    <n v="0"/>
    <n v="0"/>
    <n v="1080359000"/>
    <s v="ARI"/>
    <s v="FI"/>
  </r>
  <r>
    <n v="31"/>
    <s v="N"/>
    <x v="5"/>
    <x v="3"/>
    <s v="QUELLON"/>
    <x v="3"/>
    <s v="EJECUCION"/>
    <n v="30135630"/>
    <s v="30135630-EJECUCION"/>
    <s v="REPOSICION ESCUELA RURAL DE COMPU, COMUNA DE QUELLON"/>
    <n v="1143510000"/>
    <n v="0"/>
    <n v="10000000"/>
    <n v="0"/>
    <n v="0"/>
    <n v="0"/>
    <n v="10000000"/>
    <n v="1133510000"/>
    <s v="ARI"/>
    <s v="OT"/>
  </r>
  <r>
    <n v="29"/>
    <s v="N"/>
    <x v="6"/>
    <x v="3"/>
    <s v="QUELLON"/>
    <x v="2"/>
    <s v="EJECUCION"/>
    <n v="30375772"/>
    <s v="30375772-EJECUCION"/>
    <s v="ADQUISICION MAQUINARIA CAMIÓN MULTIPROPOSITO DE EMERGENCIA MUNICIPAL(C33)"/>
    <n v="359065000"/>
    <n v="0"/>
    <n v="359065000"/>
    <n v="0"/>
    <n v="0"/>
    <n v="0"/>
    <n v="359065000"/>
    <n v="0"/>
    <s v="APROBADO CORE"/>
    <s v="RS*"/>
  </r>
  <r>
    <n v="31"/>
    <s v="N"/>
    <x v="9"/>
    <x v="3"/>
    <s v="QUELLON"/>
    <x v="2"/>
    <s v="EJECUCION"/>
    <n v="30125850"/>
    <s v="30125850-EJECUCION"/>
    <s v="CONSTRUCCION MULTICANCHA CERRADA FRANCISCO COLOANE COMUNA DE QUELLÓN"/>
    <n v="295030000"/>
    <n v="0"/>
    <n v="40000000"/>
    <n v="0"/>
    <n v="0"/>
    <n v="0"/>
    <n v="40000000"/>
    <n v="255030000"/>
    <s v="ARI"/>
    <s v="FI"/>
  </r>
  <r>
    <m/>
    <m/>
    <x v="0"/>
    <x v="0"/>
    <m/>
    <x v="0"/>
    <m/>
    <m/>
    <m/>
    <s v="TOTAL DE INICIATIVAS NUEVAS"/>
    <n v="2877964000"/>
    <n v="0"/>
    <n v="409065000"/>
    <n v="0"/>
    <n v="0"/>
    <n v="0"/>
    <n v="409065000"/>
    <n v="2468899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COMUNA DE  QUELLON"/>
    <n v="6125727000"/>
    <n v="82770000"/>
    <n v="1207043000"/>
    <n v="0"/>
    <n v="82343181"/>
    <n v="82343181"/>
    <n v="1124699819"/>
    <n v="4835914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COMUNA DE QUEILEN"/>
    <m/>
    <m/>
    <m/>
    <m/>
    <m/>
    <m/>
    <m/>
    <m/>
    <m/>
    <m/>
  </r>
  <r>
    <m/>
    <m/>
    <x v="0"/>
    <x v="0"/>
    <m/>
    <x v="0"/>
    <m/>
    <m/>
    <m/>
    <s v="INICIATIVAS DE ARRASTRE"/>
    <m/>
    <m/>
    <m/>
    <m/>
    <m/>
    <m/>
    <m/>
    <m/>
    <m/>
    <m/>
  </r>
  <r>
    <n v="31"/>
    <s v="A"/>
    <x v="5"/>
    <x v="3"/>
    <s v="QUEILEN"/>
    <x v="3"/>
    <s v="EJECUCION"/>
    <n v="30343540"/>
    <s v="30343540-EJECUCION"/>
    <s v="REPOSICION INTERNADO MIXTO LICEO POLIVALENTE DE QUEILEN"/>
    <n v="1125337000"/>
    <n v="196238450"/>
    <n v="900337000"/>
    <n v="52183058"/>
    <n v="72633349"/>
    <n v="124816407"/>
    <n v="775520593"/>
    <n v="28761550"/>
    <s v="EN EJECUCION"/>
    <s v="RS"/>
  </r>
  <r>
    <m/>
    <m/>
    <x v="0"/>
    <x v="0"/>
    <m/>
    <x v="0"/>
    <m/>
    <m/>
    <m/>
    <s v="TOTAL DE INICIATIVAS DE ARRASTRE"/>
    <n v="1125337000"/>
    <n v="196238450"/>
    <n v="900337000"/>
    <n v="52183058"/>
    <n v="72633349"/>
    <n v="124816407"/>
    <n v="775520593"/>
    <n v="2876155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NUEVAS"/>
    <m/>
    <m/>
    <m/>
    <m/>
    <m/>
    <m/>
    <m/>
    <m/>
    <m/>
    <m/>
  </r>
  <r>
    <n v="31"/>
    <s v="N"/>
    <x v="9"/>
    <x v="3"/>
    <s v="QUEILEN"/>
    <x v="2"/>
    <s v="DISEÑO"/>
    <n v="30135053"/>
    <s v="30135053-DISEÑO"/>
    <s v="CONSTRUCCION ESTADIO MUNICIPAL DE QUEILEN, COMUNA DE QUEILEN"/>
    <n v="74568000"/>
    <n v="0"/>
    <n v="10000000"/>
    <n v="0"/>
    <n v="0"/>
    <n v="0"/>
    <n v="10000000"/>
    <n v="64568000"/>
    <s v="ARI"/>
    <s v="FI"/>
  </r>
  <r>
    <n v="31"/>
    <s v="N"/>
    <x v="10"/>
    <x v="3"/>
    <s v="QUEILEN"/>
    <x v="5"/>
    <s v="EJECUCION"/>
    <n v="30388222"/>
    <s v="30388222-EJECUCION"/>
    <s v="HABILITACION SUMINISTRO ELECTRICO SECTOR COLO COLO"/>
    <n v="103744000"/>
    <n v="0"/>
    <n v="103744000"/>
    <n v="0"/>
    <n v="0"/>
    <n v="0"/>
    <n v="103744000"/>
    <n v="0"/>
    <s v="ARI"/>
    <s v="RS"/>
  </r>
  <r>
    <n v="31"/>
    <s v="N"/>
    <x v="1"/>
    <x v="3"/>
    <s v="QUEILEN"/>
    <x v="2"/>
    <s v="EJECUCION"/>
    <n v="30078798"/>
    <s v="30078798-EJECUCION"/>
    <s v="REPOSICION POSTA DE SALUD RURAL DE PIO PIO, COMUNA DE QUEILEN"/>
    <n v="450505000"/>
    <n v="0"/>
    <n v="30000000"/>
    <n v="0"/>
    <n v="0"/>
    <n v="0"/>
    <n v="30000000"/>
    <n v="420505000"/>
    <s v="ARI"/>
    <s v="SR"/>
  </r>
  <r>
    <n v="31"/>
    <s v="N"/>
    <x v="9"/>
    <x v="3"/>
    <s v="QUEILEN"/>
    <x v="2"/>
    <s v="EJECUCION"/>
    <n v="30480757"/>
    <s v="30480757-EJECUCION"/>
    <s v="CONSERVACION COMPLEJO DEPORTIVO COMUNA DE QUEILEN(C33)"/>
    <n v="314000000"/>
    <n v="0"/>
    <n v="30000000"/>
    <n v="0"/>
    <n v="0"/>
    <n v="0"/>
    <n v="30000000"/>
    <n v="284000000"/>
    <s v="ARI"/>
    <s v="SR*"/>
  </r>
  <r>
    <n v="31"/>
    <s v="N"/>
    <x v="1"/>
    <x v="3"/>
    <s v="QUEILEN"/>
    <x v="2"/>
    <s v="EJECUCION"/>
    <n v="30480722"/>
    <s v="30480722-EJECUCION"/>
    <s v="REPOSICION POSTA DE SALUD RURAL DE NEPUE, COMUNA DE QUEILEN"/>
    <n v="500000000"/>
    <n v="0"/>
    <n v="30000000"/>
    <n v="0"/>
    <n v="0"/>
    <n v="0"/>
    <n v="30000000"/>
    <n v="470000000"/>
    <s v="ARI"/>
    <s v="SR"/>
  </r>
  <r>
    <n v="31"/>
    <s v="N"/>
    <x v="6"/>
    <x v="3"/>
    <s v="QUEILEN"/>
    <x v="2"/>
    <s v="DISEÑO"/>
    <n v="30480716"/>
    <s v="30480716-DISEÑO"/>
    <s v="CONSERVACION EDIFICIO CONSISTORIAL COMUNA DE QUEILEN(C33)"/>
    <n v="350000000"/>
    <n v="0"/>
    <n v="30000000"/>
    <n v="0"/>
    <n v="0"/>
    <n v="0"/>
    <n v="30000000"/>
    <n v="320000000"/>
    <s v="ARI"/>
    <s v="SR*"/>
  </r>
  <r>
    <m/>
    <m/>
    <x v="0"/>
    <x v="0"/>
    <m/>
    <x v="0"/>
    <m/>
    <m/>
    <m/>
    <s v="TOTAL DE INICIATIVAS NUEVAS"/>
    <n v="1792817000"/>
    <n v="0"/>
    <n v="233744000"/>
    <n v="0"/>
    <n v="0"/>
    <n v="0"/>
    <n v="233744000"/>
    <n v="1559073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COMUNA DE  QUEILEN"/>
    <n v="2918154000"/>
    <n v="196238450"/>
    <n v="1134081000"/>
    <n v="52183058"/>
    <n v="72633349"/>
    <n v="124816407"/>
    <n v="1009264593"/>
    <n v="158783455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COMUNA DE QUEMCHI"/>
    <m/>
    <m/>
    <m/>
    <m/>
    <m/>
    <m/>
    <m/>
    <m/>
    <m/>
    <m/>
  </r>
  <r>
    <m/>
    <m/>
    <x v="0"/>
    <x v="0"/>
    <m/>
    <x v="0"/>
    <m/>
    <m/>
    <m/>
    <s v="INICIATIVAS DE ARRASTRE"/>
    <m/>
    <m/>
    <m/>
    <m/>
    <m/>
    <m/>
    <m/>
    <m/>
    <m/>
    <m/>
  </r>
  <r>
    <n v="31"/>
    <s v="A"/>
    <x v="9"/>
    <x v="3"/>
    <s v="QUEMCHI"/>
    <x v="1"/>
    <s v="EJECUCION"/>
    <n v="30133125"/>
    <s v="30133125-EJECUCION"/>
    <s v="CONSTRUCCION ESTADIO MUNICIPAL DE QUEMCHI"/>
    <n v="1500000000"/>
    <n v="1224005772"/>
    <n v="250000000"/>
    <n v="0"/>
    <n v="0"/>
    <n v="0"/>
    <n v="250000000"/>
    <n v="25994228"/>
    <s v="EN EJECUCION"/>
    <s v="RS"/>
  </r>
  <r>
    <n v="31"/>
    <s v="A"/>
    <x v="1"/>
    <x v="3"/>
    <s v="QUEMCHI"/>
    <x v="2"/>
    <s v="EJECUCION"/>
    <n v="30083106"/>
    <s v="30083106-EJECUCION"/>
    <s v="RESPOSICION CENTRO DE SALUD DE QUEMCHI"/>
    <n v="2556534248"/>
    <n v="2551974126"/>
    <n v="0"/>
    <n v="0"/>
    <n v="0"/>
    <n v="0"/>
    <n v="0"/>
    <n v="4560122"/>
    <s v="EN EJECUCION"/>
    <s v="RS"/>
  </r>
  <r>
    <n v="24"/>
    <s v="A"/>
    <x v="10"/>
    <x v="3"/>
    <s v="QUEMCHI"/>
    <x v="5"/>
    <s v="EJECUCION"/>
    <n v="30137258"/>
    <s v="30137258-EJECUCION"/>
    <s v="SUBSIDIO OPERACIÓN SIST. AUTOGENERACION ISLA DE QUEMCHI"/>
    <n v="515000000"/>
    <n v="288493398"/>
    <n v="108517038"/>
    <n v="0"/>
    <n v="0"/>
    <n v="0"/>
    <n v="108517038"/>
    <n v="117989564"/>
    <s v="EN EJECUCION"/>
    <s v="RS***"/>
  </r>
  <r>
    <m/>
    <m/>
    <x v="0"/>
    <x v="0"/>
    <m/>
    <x v="0"/>
    <m/>
    <m/>
    <m/>
    <s v="TOTAL DE INICIATIVAS DE ARRASTRE"/>
    <n v="4571534248"/>
    <n v="4064473296"/>
    <n v="358517038"/>
    <n v="0"/>
    <n v="0"/>
    <n v="0"/>
    <n v="358517038"/>
    <n v="148543914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PUESTAS EN MARCHA"/>
    <m/>
    <m/>
    <m/>
    <m/>
    <m/>
    <m/>
    <m/>
    <m/>
    <m/>
    <m/>
  </r>
  <r>
    <n v="31"/>
    <s v="P"/>
    <x v="3"/>
    <x v="3"/>
    <s v="QUEMCHI"/>
    <x v="1"/>
    <s v="EJECUCION"/>
    <n v="30396026"/>
    <s v="30396026-EJECUCION"/>
    <s v="CONSERVACION CAMINOS RURALES SECTOR SUR (C33)"/>
    <n v="400000000"/>
    <n v="0"/>
    <n v="40000000"/>
    <n v="0"/>
    <n v="0"/>
    <n v="0"/>
    <n v="40000000"/>
    <n v="360000000"/>
    <s v="TRAMITE CONVENIO"/>
    <s v="RS*"/>
  </r>
  <r>
    <n v="31"/>
    <s v="P"/>
    <x v="3"/>
    <x v="3"/>
    <s v="QUEMCHI"/>
    <x v="1"/>
    <s v="EJECUCION"/>
    <n v="30430173"/>
    <s v="30430173-EJECUCION"/>
    <s v="CONSERVACION CAMINOS ISLA BUTACHAUQUES (C33)"/>
    <n v="547411000"/>
    <n v="0"/>
    <n v="54741100"/>
    <n v="0"/>
    <n v="0"/>
    <n v="0"/>
    <n v="54741100"/>
    <n v="492669900"/>
    <s v="TRAMITE CONVENIO"/>
    <s v="RS*"/>
  </r>
  <r>
    <n v="33"/>
    <s v="P"/>
    <x v="8"/>
    <x v="3"/>
    <s v="QUEMCHI"/>
    <x v="4"/>
    <s v="EJECUCION"/>
    <n v="30101055"/>
    <s v="30101055-EJECUCION"/>
    <s v="CONSTRUCCION INFRAESTRUCTURA  AGUA POTABLE Y ALCANTARILLADO"/>
    <n v="5352777000"/>
    <n v="0"/>
    <n v="1200000000"/>
    <n v="0"/>
    <n v="0"/>
    <n v="0"/>
    <n v="1200000000"/>
    <n v="4152777000"/>
    <s v="CON CONVENIO"/>
    <s v="RS"/>
  </r>
  <r>
    <n v="31"/>
    <s v="P"/>
    <x v="10"/>
    <x v="3"/>
    <s v="QUEMCHI"/>
    <x v="5"/>
    <s v="EJECUCION"/>
    <n v="30288528"/>
    <s v="30288528-EJECUCION"/>
    <s v="HABILITACION Y MEJORAMIENTO SUM. ELECTRICO TUBILDAD MONTAÑA"/>
    <n v="104688000"/>
    <n v="104688000"/>
    <n v="0"/>
    <n v="0"/>
    <n v="0"/>
    <n v="0"/>
    <n v="0"/>
    <n v="0"/>
    <s v="TERMINADO"/>
    <s v="RS"/>
  </r>
  <r>
    <n v="31"/>
    <s v="P"/>
    <x v="5"/>
    <x v="3"/>
    <s v="QUEMCHI"/>
    <x v="3"/>
    <s v="EJECUCION"/>
    <n v="30185572"/>
    <s v="30185572-EJECUCION"/>
    <s v="REPOSICION ESCUELA BASICA LLIUCO "/>
    <n v="2375649000"/>
    <n v="0"/>
    <n v="356000000"/>
    <n v="0"/>
    <n v="0"/>
    <n v="0"/>
    <n v="356000000"/>
    <n v="2019649000"/>
    <s v="EN EJECUCION"/>
    <s v="RS"/>
  </r>
  <r>
    <m/>
    <m/>
    <x v="0"/>
    <x v="0"/>
    <m/>
    <x v="0"/>
    <m/>
    <m/>
    <m/>
    <s v="TOTAL INICIATIVAS PUESTA EN MARCHA"/>
    <n v="8780525000"/>
    <n v="104688000"/>
    <n v="1650741100"/>
    <n v="0"/>
    <n v="0"/>
    <n v="0"/>
    <n v="1650741100"/>
    <n v="70250959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NUEVAS"/>
    <m/>
    <m/>
    <m/>
    <m/>
    <m/>
    <m/>
    <m/>
    <m/>
    <m/>
    <m/>
  </r>
  <r>
    <n v="29"/>
    <s v="N"/>
    <x v="3"/>
    <x v="3"/>
    <s v="QUEMCHI"/>
    <x v="1"/>
    <s v="EJECUCION"/>
    <n v="30486106"/>
    <s v="30486106-EJECUCION"/>
    <s v="ADQUISICION MAQUINARIA VIAL COMUNA DE QUEMCHI(C33)"/>
    <n v="250000000"/>
    <n v="0"/>
    <n v="30000000"/>
    <n v="0"/>
    <n v="0"/>
    <n v="0"/>
    <n v="30000000"/>
    <n v="220000000"/>
    <s v="ARI"/>
    <s v="SR*"/>
  </r>
  <r>
    <n v="31"/>
    <s v="N"/>
    <x v="10"/>
    <x v="3"/>
    <s v="QUEMCHI"/>
    <x v="2"/>
    <s v="EJECUCION"/>
    <n v="30486079"/>
    <s v="30486079-EJECUCION"/>
    <s v="NORMALIZACION SUMINISTRO E.E SECTOR AUCHO ALTO TUBILDAD."/>
    <n v="169341000"/>
    <n v="0"/>
    <n v="30000000"/>
    <n v="0"/>
    <n v="0"/>
    <n v="0"/>
    <n v="30000000"/>
    <n v="139341000"/>
    <s v="ARI"/>
    <s v="SR"/>
  </r>
  <r>
    <n v="31"/>
    <s v="N"/>
    <x v="1"/>
    <x v="3"/>
    <s v="QUEMCHI"/>
    <x v="2"/>
    <s v="EJECUCION"/>
    <n v="30071585"/>
    <s v="30071585-EJECUCION"/>
    <s v="REPOSICION POSTA DE SALUD ISLA TAC"/>
    <n v="470000000"/>
    <n v="0"/>
    <n v="40000000"/>
    <n v="0"/>
    <n v="0"/>
    <n v="0"/>
    <n v="40000000"/>
    <n v="430000000"/>
    <s v="ARI"/>
    <s v="SR"/>
  </r>
  <r>
    <m/>
    <m/>
    <x v="0"/>
    <x v="0"/>
    <m/>
    <x v="0"/>
    <m/>
    <m/>
    <m/>
    <s v="TOTAL DE INICIATIVAS NUEVAS"/>
    <n v="889341000"/>
    <n v="0"/>
    <n v="100000000"/>
    <n v="0"/>
    <n v="0"/>
    <n v="0"/>
    <n v="100000000"/>
    <n v="789341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COMUNA DE  QUEMCHI"/>
    <n v="14241400248"/>
    <n v="4169161296"/>
    <n v="2109258138"/>
    <n v="0"/>
    <n v="0"/>
    <n v="0"/>
    <n v="2109258138"/>
    <n v="7962980814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COMUNA DE QUINCHAO"/>
    <m/>
    <m/>
    <m/>
    <m/>
    <m/>
    <m/>
    <m/>
    <m/>
    <m/>
    <m/>
  </r>
  <r>
    <m/>
    <m/>
    <x v="0"/>
    <x v="0"/>
    <m/>
    <x v="0"/>
    <m/>
    <m/>
    <m/>
    <s v="INICIATIVAS DE ARRASTRE"/>
    <m/>
    <m/>
    <m/>
    <m/>
    <m/>
    <m/>
    <m/>
    <m/>
    <m/>
    <m/>
  </r>
  <r>
    <n v="31"/>
    <s v="A"/>
    <x v="5"/>
    <x v="3"/>
    <s v="QUINCHAO"/>
    <x v="3"/>
    <s v="EJECUCION"/>
    <n v="30086022"/>
    <s v="30086022-EJECUCION"/>
    <s v="REPÓSICION ESCUELA RURAL ISLA LLINGUA"/>
    <n v="970937668"/>
    <n v="705728275"/>
    <n v="150000000"/>
    <n v="0"/>
    <n v="0"/>
    <n v="0"/>
    <n v="150000000"/>
    <n v="115209393"/>
    <s v="EN EJECUCION"/>
    <s v="RS"/>
  </r>
  <r>
    <n v="31"/>
    <s v="A"/>
    <x v="5"/>
    <x v="3"/>
    <s v="QUINCHAO"/>
    <x v="1"/>
    <s v="DISEÑO"/>
    <n v="30115878"/>
    <s v="30115878-DISEÑO"/>
    <s v="CONSTRUCCION CENTRO CULTURAL DE ACHAO"/>
    <n v="83217000"/>
    <n v="39584450"/>
    <n v="43632550"/>
    <n v="0"/>
    <n v="0"/>
    <n v="0"/>
    <n v="43632550"/>
    <n v="0"/>
    <s v="EN EJECUCION"/>
    <s v="RS"/>
  </r>
  <r>
    <n v="31"/>
    <s v="A"/>
    <x v="5"/>
    <x v="3"/>
    <s v="QUINCHAO"/>
    <x v="3"/>
    <s v="EJECUCION"/>
    <n v="30073551"/>
    <s v="30073551-EJECUCION"/>
    <s v="REPOSICION INTERNADOS MASCULINO FEMENINO"/>
    <n v="3719850000"/>
    <n v="2944905601"/>
    <n v="526312865"/>
    <n v="0"/>
    <n v="0"/>
    <n v="0"/>
    <n v="526312865"/>
    <n v="248631534"/>
    <s v="EN EJECUCION"/>
    <s v="RS"/>
  </r>
  <r>
    <m/>
    <m/>
    <x v="0"/>
    <x v="0"/>
    <m/>
    <x v="0"/>
    <m/>
    <m/>
    <m/>
    <s v="TOTAL DE INICIATIVAS DE ARRASTRE"/>
    <n v="4774004668"/>
    <n v="3690218326"/>
    <n v="719945415"/>
    <n v="0"/>
    <n v="0"/>
    <n v="0"/>
    <n v="719945415"/>
    <n v="363840927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PUESTAS EN MARCHA"/>
    <m/>
    <m/>
    <m/>
    <m/>
    <m/>
    <m/>
    <m/>
    <m/>
    <m/>
    <m/>
  </r>
  <r>
    <n v="31"/>
    <s v="P"/>
    <x v="5"/>
    <x v="3"/>
    <s v="QUINCHAO"/>
    <x v="3"/>
    <s v="EJECUCION"/>
    <n v="30086050"/>
    <s v="30086050-EJECUCION"/>
    <s v="REPOSICION ESCUELA  LA CAPILLA ISLA CAGUACH"/>
    <n v="1243704836"/>
    <n v="31767516"/>
    <n v="288631534"/>
    <n v="0"/>
    <n v="188912857"/>
    <n v="188912857"/>
    <n v="99718677"/>
    <n v="923305786"/>
    <s v="EN EJECUCION"/>
    <s v="RS"/>
  </r>
  <r>
    <m/>
    <m/>
    <x v="0"/>
    <x v="0"/>
    <m/>
    <x v="0"/>
    <m/>
    <m/>
    <m/>
    <s v="TOTAL INICIATIVAS PUESTA EN MARCHA"/>
    <n v="1243704836"/>
    <n v="31767516"/>
    <n v="288631534"/>
    <n v="0"/>
    <n v="188912857"/>
    <n v="188912857"/>
    <n v="99718677"/>
    <n v="923305786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NUEVAS"/>
    <m/>
    <m/>
    <m/>
    <m/>
    <m/>
    <m/>
    <m/>
    <m/>
    <m/>
    <m/>
  </r>
  <r>
    <n v="31"/>
    <s v="N"/>
    <x v="1"/>
    <x v="3"/>
    <s v="QUINCHAO"/>
    <x v="2"/>
    <s v="DISEÑO"/>
    <n v="30103375"/>
    <s v="30103375-DISEÑO"/>
    <s v="REPOSICION POSTA DE SALUD RURAL DE ISLA LLINGUA"/>
    <n v="30001000"/>
    <n v="0"/>
    <n v="5000000"/>
    <n v="0"/>
    <n v="0"/>
    <n v="0"/>
    <n v="5000000"/>
    <n v="25001000"/>
    <s v="ARI"/>
    <s v="SR"/>
  </r>
  <r>
    <n v="29"/>
    <s v="N"/>
    <x v="4"/>
    <x v="3"/>
    <s v="QUINCHAO"/>
    <x v="2"/>
    <s v="EJECUCION"/>
    <n v="30484729"/>
    <s v="30484729-EJECUCION"/>
    <s v="REPOSICION MAQUINARIA PARA CONSERVACIÓN DE CAMINOS RURALES(C33)"/>
    <n v="135018000"/>
    <n v="0"/>
    <n v="30000000"/>
    <n v="0"/>
    <n v="0"/>
    <n v="0"/>
    <n v="30000000"/>
    <n v="105018000"/>
    <s v="OBSERVADO"/>
    <s v="SR*"/>
  </r>
  <r>
    <n v="29"/>
    <s v="N"/>
    <x v="8"/>
    <x v="3"/>
    <s v="QUINCHAO"/>
    <x v="2"/>
    <s v="EJECUCION"/>
    <n v="30485610"/>
    <s v="30485610-EJECUCION"/>
    <s v="ADQUISICION CAMIÓN LIMPIA FOSAS PARA LA COMUNA DE QUINCHAO(C33)"/>
    <n v="106922000"/>
    <n v="0"/>
    <n v="30000000"/>
    <n v="0"/>
    <n v="0"/>
    <n v="0"/>
    <n v="30000000"/>
    <n v="76922000"/>
    <s v="OBSERVADO"/>
    <s v="SR*"/>
  </r>
  <r>
    <n v="31"/>
    <s v="N"/>
    <x v="9"/>
    <x v="3"/>
    <s v="QUINCHAO"/>
    <x v="2"/>
    <s v="DISEÑO"/>
    <n v="40001639"/>
    <s v="40001639-DISEÑO"/>
    <s v="CONSTRUCCION CANCHA SINTETICA ACHAO, COMUNA DE QUINCHAO"/>
    <n v="80000000"/>
    <n v="0"/>
    <n v="8000000"/>
    <n v="0"/>
    <n v="0"/>
    <n v="0"/>
    <n v="8000000"/>
    <n v="72000000"/>
    <s v="SOLICITUD"/>
    <s v="SR"/>
  </r>
  <r>
    <n v="31"/>
    <s v="N"/>
    <x v="5"/>
    <x v="3"/>
    <s v="QUINCHAO"/>
    <x v="2"/>
    <s v="DISEÑO"/>
    <n v="30115881"/>
    <s v="30115881-DISEÑO"/>
    <s v="REPOSICION ESCUELA RURAL DE ISLA ALAO"/>
    <n v="53858000"/>
    <n v="0"/>
    <n v="5000000"/>
    <n v="0"/>
    <n v="0"/>
    <n v="0"/>
    <n v="5000000"/>
    <n v="48858000"/>
    <s v="ARI"/>
    <s v="SR"/>
  </r>
  <r>
    <m/>
    <m/>
    <x v="0"/>
    <x v="0"/>
    <m/>
    <x v="0"/>
    <m/>
    <m/>
    <m/>
    <s v="TOTAL DE INICIATIVAS NUEVAS"/>
    <n v="405799000"/>
    <n v="0"/>
    <n v="78000000"/>
    <n v="0"/>
    <n v="0"/>
    <n v="0"/>
    <n v="78000000"/>
    <n v="327799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COMUNA DE  QUINCHAO"/>
    <n v="6423508504"/>
    <n v="3721985842"/>
    <n v="1086576949"/>
    <n v="0"/>
    <n v="188912857"/>
    <n v="188912857"/>
    <n v="897664092"/>
    <n v="1614945713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PROVINCIALES"/>
    <m/>
    <m/>
    <m/>
    <m/>
    <m/>
    <m/>
    <m/>
    <m/>
    <m/>
    <m/>
  </r>
  <r>
    <m/>
    <m/>
    <x v="0"/>
    <x v="0"/>
    <m/>
    <x v="0"/>
    <m/>
    <m/>
    <m/>
    <s v="INICIATIVAS DE ARRASTRE"/>
    <m/>
    <m/>
    <m/>
    <m/>
    <m/>
    <m/>
    <m/>
    <m/>
    <m/>
    <m/>
  </r>
  <r>
    <n v="31"/>
    <s v="A"/>
    <x v="10"/>
    <x v="3"/>
    <s v="PROV. CHILOE"/>
    <x v="5"/>
    <s v="EJECUCION"/>
    <n v="30310525"/>
    <s v="30310525-EJECUCION"/>
    <s v="NORMALIZACION ELECTRICA 11 ISLAS DEL ARCHIPIELAGO DE CHILOE"/>
    <n v="9803852000"/>
    <n v="8000000000"/>
    <n v="4803852000"/>
    <n v="0"/>
    <n v="0"/>
    <n v="0"/>
    <n v="4803852000"/>
    <n v="-3000000000"/>
    <s v="EN EJECUCION"/>
    <s v="RS"/>
  </r>
  <r>
    <n v="31"/>
    <s v="A"/>
    <x v="9"/>
    <x v="3"/>
    <s v="PROV. CHILOE"/>
    <x v="2"/>
    <s v="EJECUCION"/>
    <n v="30381175"/>
    <s v="30381175-EJECUCION"/>
    <s v="CONSTRUCCION COMPLEJO DEPORTIVO CANCHA RAYADA"/>
    <n v="1528367000"/>
    <n v="14300000"/>
    <n v="1474067000"/>
    <n v="0"/>
    <n v="0"/>
    <n v="0"/>
    <n v="1474067000"/>
    <n v="40000000"/>
    <s v="EN EJECUCION"/>
    <s v="RS"/>
  </r>
  <r>
    <n v="31"/>
    <s v="A"/>
    <x v="1"/>
    <x v="3"/>
    <s v="PROV. CHILOE"/>
    <x v="2"/>
    <s v="PREFACTIBILIDAD"/>
    <n v="30098600"/>
    <s v="30098600-PREFACTIBILIDAD"/>
    <s v="MEJORAMIENTO Y AMPLIACION HOSPITAL DE CASTRO (INFRA)"/>
    <n v="185787113"/>
    <n v="92264183"/>
    <n v="93522930"/>
    <n v="0"/>
    <n v="0"/>
    <n v="0"/>
    <n v="93522930"/>
    <n v="0"/>
    <s v="EN EJECUCION"/>
    <s v="RS"/>
  </r>
  <r>
    <n v="31"/>
    <s v="A"/>
    <x v="3"/>
    <x v="3"/>
    <s v="PROV. CHILOE"/>
    <x v="2"/>
    <s v="EJECUCION"/>
    <n v="30464752"/>
    <s v="30464752-EJECUCION"/>
    <s v="NORMALIZACION TRES INTERSECCIONES CONFLICTIVAS RUTA 5 CASTRO"/>
    <n v="472546000"/>
    <n v="0"/>
    <n v="348946000"/>
    <n v="0"/>
    <n v="0"/>
    <n v="0"/>
    <n v="348946000"/>
    <n v="123600000"/>
    <s v="EN EJECUCION"/>
    <s v="RS"/>
  </r>
  <r>
    <m/>
    <m/>
    <x v="0"/>
    <x v="0"/>
    <m/>
    <x v="0"/>
    <m/>
    <m/>
    <m/>
    <s v="TOTAL DE INICIATIVAS DE ARRASTRE"/>
    <n v="11990552113"/>
    <n v="8106564183"/>
    <n v="6720387930"/>
    <n v="0"/>
    <n v="0"/>
    <n v="0"/>
    <n v="6720387930"/>
    <n v="-2836400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PUESTAS EN MARCHA"/>
    <m/>
    <m/>
    <m/>
    <m/>
    <m/>
    <m/>
    <m/>
    <m/>
    <m/>
    <m/>
  </r>
  <r>
    <n v="24"/>
    <s v="P"/>
    <x v="10"/>
    <x v="3"/>
    <s v="PROV. CHILOE"/>
    <x v="5"/>
    <s v="EJECUCION"/>
    <n v="30483006"/>
    <s v="30483006-EJECUCION"/>
    <s v="SUBSIDIO A LA OPERACION SISTEMA PRIVADO DE GENERACION ISLA TAC"/>
    <n v="111000000"/>
    <n v="0"/>
    <n v="111000000"/>
    <n v="0"/>
    <n v="0"/>
    <n v="0"/>
    <n v="111000000"/>
    <n v="0"/>
    <s v="REQUERIMIENTO"/>
    <s v="RS***"/>
  </r>
  <r>
    <n v="24"/>
    <s v="P"/>
    <x v="10"/>
    <x v="3"/>
    <s v="PROV. CHILOE"/>
    <x v="5"/>
    <s v="EJECUCION"/>
    <s v="S/C"/>
    <s v="S/C-EJECUCION"/>
    <s v="SUBSIDIO A LA OPERACION SISTEMA ELECTRICO 11 ISLAS"/>
    <n v="2433000000"/>
    <n v="0"/>
    <n v="2433000000"/>
    <n v="0"/>
    <n v="0"/>
    <n v="0"/>
    <n v="2433000000"/>
    <n v="0"/>
    <s v="SUBSIDIO"/>
    <s v="RS***"/>
  </r>
  <r>
    <n v="31"/>
    <s v="P"/>
    <x v="3"/>
    <x v="3"/>
    <s v="PROV. CHILOE"/>
    <x v="1"/>
    <s v="EJECUCION"/>
    <n v="34538270"/>
    <s v="34538270-EJECUCION"/>
    <s v="CONSERVACION CAMINOS VECINALES POR GLOSA , ETAPA I PROVINCIA DE CHILOE (C33)"/>
    <n v="1298249800"/>
    <n v="0"/>
    <n v="129824980"/>
    <n v="0"/>
    <n v="0"/>
    <n v="0"/>
    <n v="129824980"/>
    <n v="1168424820"/>
    <s v="APROBADO CORE"/>
    <s v="RS*"/>
  </r>
  <r>
    <n v="31"/>
    <s v="P"/>
    <x v="1"/>
    <x v="3"/>
    <s v="PROV. CHILOE"/>
    <x v="1"/>
    <s v="EJECUCION"/>
    <n v="30083300"/>
    <s v="30083300-EJECUCION"/>
    <s v="NORMALIZACION HOSPITAL DE ANCUD"/>
    <n v="4454843000"/>
    <n v="0"/>
    <n v="540000000"/>
    <n v="0"/>
    <n v="0"/>
    <n v="0"/>
    <n v="540000000"/>
    <n v="3914843000"/>
    <s v="RECOMENDADO"/>
    <s v="RS"/>
  </r>
  <r>
    <n v="31"/>
    <s v="P"/>
    <x v="1"/>
    <x v="3"/>
    <s v="PROV. CHILOE"/>
    <x v="2"/>
    <s v="EJECUCION"/>
    <n v="30083335"/>
    <s v="30083335-EJECUCION"/>
    <s v="NORMALIZACION HOSPITAL DE QUELLON, PROVINCIA DE CHILOE"/>
    <n v="2016128000"/>
    <n v="0"/>
    <n v="1664807268"/>
    <n v="0"/>
    <n v="0"/>
    <n v="0"/>
    <n v="1664807268"/>
    <n v="351320732"/>
    <s v="REQUERIMIENTO SSCH"/>
    <s v="RS"/>
  </r>
  <r>
    <n v="31"/>
    <s v="P"/>
    <x v="5"/>
    <x v="3"/>
    <s v="PROV. CHILOE"/>
    <x v="2"/>
    <s v="EJECUCION"/>
    <n v="30135959"/>
    <s v="30135959-EJECUCION"/>
    <s v="CONSTRUCCION SEDE UNIVERSITARIA PARA LA PROVINCIA DE CHILOE"/>
    <n v="6962481000"/>
    <n v="0"/>
    <n v="200000000"/>
    <n v="0"/>
    <n v="0"/>
    <n v="0"/>
    <n v="200000000"/>
    <n v="6762481000"/>
    <s v="CON CONVENIO"/>
    <s v="RS"/>
  </r>
  <r>
    <n v="24"/>
    <s v="P"/>
    <x v="5"/>
    <x v="3"/>
    <s v="PROV. CHILOE"/>
    <x v="2"/>
    <s v="EJECUCION"/>
    <s v="SUBT 24"/>
    <s v="SUBT 24-EJECUCION"/>
    <s v="ACTIVIDADES CULTURALES"/>
    <n v="359099988.79963976"/>
    <n v="0"/>
    <n v="359099988.79963976"/>
    <n v="0"/>
    <n v="0"/>
    <n v="0"/>
    <n v="359099988.79963976"/>
    <n v="0"/>
    <s v="CONCURSO"/>
    <s v="RS***"/>
  </r>
  <r>
    <n v="24"/>
    <s v="P"/>
    <x v="9"/>
    <x v="3"/>
    <s v="PROV. CHILOE"/>
    <x v="2"/>
    <s v="EJECUCION"/>
    <s v="SUBT 24"/>
    <s v="SUBT 24-EJECUCION"/>
    <s v="ACTIVIDADES DEPORTIVAS"/>
    <n v="359099988.79963976"/>
    <n v="0"/>
    <n v="359099988.79963976"/>
    <n v="0"/>
    <n v="0"/>
    <n v="0"/>
    <n v="359099988.79963976"/>
    <n v="0"/>
    <s v="CONCURSO"/>
    <s v="RS***"/>
  </r>
  <r>
    <n v="24"/>
    <s v="P"/>
    <x v="2"/>
    <x v="3"/>
    <s v="PROV. CHILOE"/>
    <x v="2"/>
    <s v="EJECUCION"/>
    <s v="SUBT 24"/>
    <s v="SUBT 24-EJECUCION"/>
    <s v="ACTIVIDADES COMUNIDAD ACTIVA"/>
    <n v="359099988.79963976"/>
    <n v="0"/>
    <n v="359099988.79963976"/>
    <n v="0"/>
    <n v="0"/>
    <n v="0"/>
    <n v="359099988.79963976"/>
    <n v="0"/>
    <s v="CONCURSO"/>
    <s v="RS***"/>
  </r>
  <r>
    <n v="33"/>
    <s v="P"/>
    <x v="6"/>
    <x v="3"/>
    <s v="PROV. CHILOE"/>
    <x v="7"/>
    <s v="EJECUCION"/>
    <s v="S/C"/>
    <s v="S/C-EJECUCION"/>
    <s v="FONDO  REGIONAL DE INICIATIVA LOCAL"/>
    <n v="1381816800"/>
    <n v="0"/>
    <n v="1381816800"/>
    <n v="0"/>
    <n v="195672093"/>
    <n v="195672093"/>
    <n v="1186144707"/>
    <n v="0"/>
    <s v="LEY"/>
    <s v="RS*"/>
  </r>
  <r>
    <m/>
    <m/>
    <x v="0"/>
    <x v="0"/>
    <m/>
    <x v="0"/>
    <m/>
    <m/>
    <m/>
    <s v="TOTAL INICIATIVAS PUESTA EN MARCHA"/>
    <n v="19734818566.398922"/>
    <n v="0"/>
    <n v="7537749014.3989191"/>
    <n v="0"/>
    <n v="195672093"/>
    <n v="195672093"/>
    <n v="7342076921.3989191"/>
    <n v="12197069552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 PROVINCIALES"/>
    <n v="31725370679.398922"/>
    <n v="8106564183"/>
    <n v="14258136944.398918"/>
    <n v="0"/>
    <n v="195672093"/>
    <n v="195672093"/>
    <n v="14062464851.398918"/>
    <n v="9360669552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PROVINCIA DE CHILOE"/>
    <n v="100016347779.39893"/>
    <n v="31079750849"/>
    <n v="25528581586.398918"/>
    <n v="301312990"/>
    <n v="1003937107"/>
    <n v="1305250097"/>
    <n v="24223331489.398918"/>
    <n v="43408015344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COMUNA DE CHAITEN"/>
    <m/>
    <m/>
    <m/>
    <m/>
    <m/>
    <m/>
    <m/>
    <m/>
    <m/>
    <m/>
  </r>
  <r>
    <m/>
    <m/>
    <x v="0"/>
    <x v="0"/>
    <m/>
    <x v="0"/>
    <m/>
    <m/>
    <m/>
    <s v="INICIATIVAS DE ARRASTRE"/>
    <m/>
    <m/>
    <m/>
    <m/>
    <m/>
    <m/>
    <m/>
    <m/>
    <m/>
    <m/>
  </r>
  <r>
    <n v="31"/>
    <s v="A"/>
    <x v="4"/>
    <x v="4"/>
    <s v="CHAITEN"/>
    <x v="9"/>
    <s v="EJECUCION"/>
    <n v="30082185"/>
    <s v="30082185-EJECUCION"/>
    <s v="MEJORAMIENTO PLAZA VILLA SANTA LUCIA"/>
    <n v="581129687"/>
    <n v="519795995"/>
    <n v="0"/>
    <n v="0"/>
    <n v="0"/>
    <n v="0"/>
    <n v="0"/>
    <n v="61333692"/>
    <s v="EN EJECUCION"/>
    <s v="RS"/>
  </r>
  <r>
    <n v="31"/>
    <s v="A"/>
    <x v="3"/>
    <x v="4"/>
    <s v="CHAITEN"/>
    <x v="9"/>
    <s v="EJECUCION"/>
    <n v="30342727"/>
    <s v="30342727-EJECUCION"/>
    <s v="CONSERVACION PERIODICA CAMINOS BASICOS SANTA BARBARA CHANA (C33)"/>
    <n v="1619261000"/>
    <n v="1371654075"/>
    <n v="200000000"/>
    <n v="70108794"/>
    <n v="0"/>
    <n v="70108794"/>
    <n v="129891206"/>
    <n v="47606925"/>
    <s v="EN EJECUCION"/>
    <s v="RS*"/>
  </r>
  <r>
    <n v="31"/>
    <s v="A"/>
    <x v="2"/>
    <x v="4"/>
    <s v="CHAITEN"/>
    <x v="9"/>
    <s v="EJECUCION"/>
    <n v="30136060"/>
    <s v="30136060-EJECUCION"/>
    <s v="CONSTRUCCION DEFENSAS FLUVIALES RIO BLANCO CHAITEN SUR"/>
    <n v="2054292015"/>
    <n v="1971939680"/>
    <n v="0"/>
    <n v="0"/>
    <n v="0"/>
    <n v="0"/>
    <n v="0"/>
    <n v="82352335"/>
    <s v="EN EJECUCION"/>
    <s v="RS"/>
  </r>
  <r>
    <m/>
    <m/>
    <x v="0"/>
    <x v="0"/>
    <m/>
    <x v="0"/>
    <m/>
    <m/>
    <m/>
    <s v="TOTAL DE INICIATIVAS DE ARRASTRE"/>
    <n v="4254682702"/>
    <n v="3863389750"/>
    <n v="200000000"/>
    <n v="70108794"/>
    <n v="0"/>
    <n v="70108794"/>
    <n v="129891206"/>
    <n v="191292952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PUESTAS EN MARCHA"/>
    <m/>
    <m/>
    <m/>
    <m/>
    <m/>
    <m/>
    <m/>
    <m/>
    <m/>
    <m/>
  </r>
  <r>
    <n v="31"/>
    <s v="P"/>
    <x v="4"/>
    <x v="4"/>
    <s v="CHAITEN"/>
    <x v="9"/>
    <s v="EJECUCION"/>
    <n v="30135078"/>
    <s v="30135078-EJECUCION"/>
    <s v="REPOSICION PLAZA DE ARMAS DE CHAITEN"/>
    <n v="421404000"/>
    <n v="0"/>
    <n v="126421200"/>
    <n v="0"/>
    <n v="0"/>
    <n v="0"/>
    <n v="126421200"/>
    <n v="294982800"/>
    <s v="APROBADO CORE"/>
    <s v="RS"/>
  </r>
  <r>
    <n v="31"/>
    <s v="P"/>
    <x v="4"/>
    <x v="4"/>
    <s v="CHAITEN"/>
    <x v="9"/>
    <s v="EJECUCION"/>
    <n v="30342276"/>
    <s v="30342276-EJECUCION"/>
    <s v="CONSERVACION CALLES Y SITIOS FISCALES DE CHAITEN(C33)"/>
    <n v="551663000"/>
    <n v="0"/>
    <n v="329000000"/>
    <n v="0"/>
    <n v="0"/>
    <n v="0"/>
    <n v="329000000"/>
    <n v="222663000"/>
    <s v="CON CONVENIO"/>
    <s v="RS*"/>
  </r>
  <r>
    <n v="31"/>
    <s v="P"/>
    <x v="3"/>
    <x v="4"/>
    <s v="CHAITEN"/>
    <x v="9"/>
    <s v="EJECUCION"/>
    <n v="30342679"/>
    <s v="30342679-EJECUCION"/>
    <s v="CONSERVACION PERIÓDICA, CAMINO BÁSICO ROL W-813 Y ROL W-815 (C33)"/>
    <n v="4554317000"/>
    <n v="0"/>
    <n v="443321000"/>
    <n v="0"/>
    <n v="0"/>
    <n v="0"/>
    <n v="443321000"/>
    <n v="4110996000"/>
    <s v="EVALUADO"/>
    <s v="RS*"/>
  </r>
  <r>
    <m/>
    <m/>
    <x v="0"/>
    <x v="0"/>
    <m/>
    <x v="0"/>
    <m/>
    <m/>
    <m/>
    <s v="TOTAL INICIATIVAS PUESTA EN MARCHA"/>
    <n v="5527384000"/>
    <n v="0"/>
    <n v="898742200"/>
    <n v="0"/>
    <n v="0"/>
    <n v="0"/>
    <n v="898742200"/>
    <n v="46286418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NUEVAS"/>
    <m/>
    <m/>
    <m/>
    <m/>
    <m/>
    <m/>
    <m/>
    <m/>
    <m/>
    <m/>
  </r>
  <r>
    <n v="31"/>
    <s v="N"/>
    <x v="3"/>
    <x v="4"/>
    <s v="CHAITEN"/>
    <x v="9"/>
    <s v="PREFACTIBILIDAD"/>
    <n v="30186523"/>
    <s v="30186523-PREFACTIBILIDAD"/>
    <s v="CONSTRUCCION CONEXION VIAL ISLA TALCAN ARCH. DESERTORES,CHAITEN"/>
    <n v="465005000"/>
    <n v="0"/>
    <n v="150000000"/>
    <n v="0"/>
    <n v="0"/>
    <n v="0"/>
    <n v="150000000"/>
    <n v="315005000"/>
    <s v="ARI"/>
    <s v="RS"/>
  </r>
  <r>
    <n v="31"/>
    <s v="N"/>
    <x v="3"/>
    <x v="4"/>
    <s v="CHAITEN"/>
    <x v="1"/>
    <s v="EJECUCION"/>
    <n v="30458729"/>
    <s v="30458729-EJECUCION"/>
    <s v="MEJORAMIENTO ÁREA DE MOVIMIENTO PEQUEÑO AERÓDROMO AYACARA"/>
    <n v="523000000"/>
    <n v="0"/>
    <n v="26150000"/>
    <n v="0"/>
    <n v="0"/>
    <n v="0"/>
    <n v="26150000"/>
    <n v="496850000"/>
    <s v="ARI"/>
    <s v="FI"/>
  </r>
  <r>
    <n v="31"/>
    <s v="N"/>
    <x v="3"/>
    <x v="4"/>
    <s v="CHAITEN"/>
    <x v="9"/>
    <s v="EJECUCION"/>
    <n v="30371674"/>
    <s v="30371674-EJECUCION"/>
    <s v="REPOSICION TERMINAL PORTUARIO DE CHAITEN"/>
    <n v="2400000000"/>
    <n v="0"/>
    <n v="300000000"/>
    <n v="0"/>
    <n v="0"/>
    <n v="0"/>
    <n v="300000000"/>
    <n v="2100000000"/>
    <s v="SOLICITUD DOP"/>
    <s v="RS"/>
  </r>
  <r>
    <n v="31"/>
    <s v="N"/>
    <x v="6"/>
    <x v="4"/>
    <s v="CHAITEN"/>
    <x v="9"/>
    <s v="EJECUCION"/>
    <n v="30136461"/>
    <s v="30136461-EJECUCION"/>
    <s v="REPOSICION EDIFICIO GOBERNACIÓN Y SERVICIOS PUBLICOS EN CHAITEN"/>
    <n v="168000000"/>
    <n v="0"/>
    <n v="20000000"/>
    <n v="0"/>
    <n v="0"/>
    <n v="0"/>
    <n v="20000000"/>
    <n v="148000000"/>
    <s v="ARI"/>
    <s v="SR"/>
  </r>
  <r>
    <n v="31"/>
    <s v="N"/>
    <x v="10"/>
    <x v="4"/>
    <s v="CHAITEN"/>
    <x v="5"/>
    <s v="EJECUCION"/>
    <n v="30096049"/>
    <s v="30096049-EJECUCION"/>
    <s v="HABILITACION SUMINISTRO ENERGIA ELECTRICA CHAITEN VIEJO"/>
    <n v="459876000"/>
    <n v="0"/>
    <n v="22993800"/>
    <n v="0"/>
    <n v="0"/>
    <n v="0"/>
    <n v="22993800"/>
    <n v="436882200"/>
    <s v="ARI"/>
    <s v="SR"/>
  </r>
  <r>
    <n v="31"/>
    <s v="N"/>
    <x v="8"/>
    <x v="4"/>
    <s v="CHAITEN"/>
    <x v="4"/>
    <s v="EJECUCION"/>
    <n v="30102992"/>
    <s v="30102992-EJECUCION"/>
    <s v="CONSTRUCCION RED DE ALCANTARILLADO Y PTAS VILLA SANTA LUCIA"/>
    <n v="792725000"/>
    <n v="0"/>
    <n v="39636250"/>
    <n v="0"/>
    <n v="0"/>
    <n v="0"/>
    <n v="39636250"/>
    <n v="753088750"/>
    <s v="ARI"/>
    <s v="SR"/>
  </r>
  <r>
    <m/>
    <m/>
    <x v="0"/>
    <x v="0"/>
    <m/>
    <x v="0"/>
    <m/>
    <m/>
    <m/>
    <s v="TOTAL DE INICIATIVAS NUEVAS"/>
    <n v="4808606000"/>
    <n v="0"/>
    <n v="558780050"/>
    <n v="0"/>
    <n v="0"/>
    <n v="0"/>
    <n v="558780050"/>
    <n v="424982595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COMUNA DE  CHAITEN"/>
    <n v="14590672702"/>
    <n v="3863389750"/>
    <n v="1657522250"/>
    <n v="70108794"/>
    <n v="0"/>
    <n v="70108794"/>
    <n v="1587413456"/>
    <n v="9069760702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COMUNA DE FUTALEUFU"/>
    <m/>
    <m/>
    <m/>
    <m/>
    <m/>
    <m/>
    <m/>
    <m/>
    <m/>
    <m/>
  </r>
  <r>
    <m/>
    <m/>
    <x v="0"/>
    <x v="0"/>
    <m/>
    <x v="0"/>
    <m/>
    <m/>
    <m/>
    <s v="INICIATIVAS DE ARRASTRE"/>
    <m/>
    <m/>
    <m/>
    <m/>
    <m/>
    <m/>
    <m/>
    <m/>
    <m/>
    <m/>
  </r>
  <r>
    <n v="31"/>
    <s v="A"/>
    <x v="5"/>
    <x v="4"/>
    <s v="FUTALEUFU"/>
    <x v="9"/>
    <s v="EJECUCION"/>
    <n v="30072372"/>
    <s v="30072372-EJECUCION"/>
    <s v="AMPLIACION ESCUELA BASICA  FUTALEUFU PARA EDUCACION MEDIA"/>
    <n v="4036745000"/>
    <n v="261225924"/>
    <n v="1236745223"/>
    <n v="0"/>
    <n v="717733008"/>
    <n v="717733008"/>
    <n v="519012215"/>
    <n v="2538773853"/>
    <s v="EN EJECUCION"/>
    <s v="RS"/>
  </r>
  <r>
    <n v="31"/>
    <s v="A"/>
    <x v="6"/>
    <x v="4"/>
    <s v="FUTALEUFU"/>
    <x v="9"/>
    <s v="EJECUCION"/>
    <n v="30288773"/>
    <s v="30288773-EJECUCION"/>
    <s v="CONSTRUCCION CENTRO TRATAMIENTO INTEGRAL RESIDUOS SOLIDOS FUTALEUFU"/>
    <n v="1168712051"/>
    <n v="1024889053"/>
    <n v="0"/>
    <n v="0"/>
    <n v="0"/>
    <n v="0"/>
    <n v="0"/>
    <n v="143822998"/>
    <s v="EN EJECUCION"/>
    <s v="RS"/>
  </r>
  <r>
    <n v="31"/>
    <s v="A"/>
    <x v="9"/>
    <x v="4"/>
    <s v="FUTALEUFU"/>
    <x v="9"/>
    <s v="EJECUCION"/>
    <n v="30086361"/>
    <s v="30086361-EJECUCION"/>
    <s v="REPOSICION GIMNASIO MUNICIPAL DE FUTALEUFU"/>
    <n v="3794215000"/>
    <n v="38538000"/>
    <n v="1452435000"/>
    <n v="0"/>
    <n v="0"/>
    <n v="0"/>
    <n v="1452435000"/>
    <n v="2303242000"/>
    <s v="EN EJECUCION"/>
    <s v="RS"/>
  </r>
  <r>
    <m/>
    <m/>
    <x v="0"/>
    <x v="0"/>
    <m/>
    <x v="0"/>
    <m/>
    <m/>
    <m/>
    <s v="TOTAL DE INICIATIVAS DE ARRASTRE"/>
    <n v="8999672051"/>
    <n v="1324652977"/>
    <n v="2689180223"/>
    <n v="0"/>
    <n v="717733008"/>
    <n v="717733008"/>
    <n v="1971447215"/>
    <n v="4985838851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PUESTAS EN MARCHA"/>
    <m/>
    <m/>
    <m/>
    <m/>
    <m/>
    <m/>
    <m/>
    <m/>
    <m/>
    <m/>
  </r>
  <r>
    <n v="31"/>
    <s v="P"/>
    <x v="10"/>
    <x v="4"/>
    <s v="FUTALEUFU"/>
    <x v="9"/>
    <s v="EJECUCION"/>
    <n v="30341784"/>
    <s v="30341784-EJECUCION"/>
    <s v="HABILITACION SUMINISTRO E. ELECTRICA SECTOR NOROESTE, FUTALEUFU"/>
    <n v="286703000"/>
    <n v="0"/>
    <n v="286703000"/>
    <n v="0"/>
    <n v="0"/>
    <n v="0"/>
    <n v="286703000"/>
    <n v="0"/>
    <s v="TRAMITE CONVENIO"/>
    <s v="RS"/>
  </r>
  <r>
    <n v="31"/>
    <s v="P"/>
    <x v="3"/>
    <x v="4"/>
    <s v="FUTALEUFU"/>
    <x v="9"/>
    <s v="EJECUCION"/>
    <n v="30102779"/>
    <s v="30102779-EJECUCION"/>
    <s v="CONSTRUCCION TERMINAL DE BUSES DE FUTALEUFU"/>
    <n v="517037000"/>
    <n v="0"/>
    <n v="316687000"/>
    <n v="0"/>
    <n v="0"/>
    <n v="0"/>
    <n v="316687000"/>
    <n v="200350000"/>
    <s v="CON CONVENIO"/>
    <s v="RS"/>
  </r>
  <r>
    <m/>
    <m/>
    <x v="0"/>
    <x v="0"/>
    <m/>
    <x v="0"/>
    <m/>
    <m/>
    <m/>
    <s v="TOTAL INICIATIVAS PUESTA EN MARCHA"/>
    <n v="803740000"/>
    <n v="0"/>
    <n v="603390000"/>
    <n v="0"/>
    <n v="0"/>
    <n v="0"/>
    <n v="603390000"/>
    <n v="200350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NUEVAS"/>
    <m/>
    <m/>
    <m/>
    <m/>
    <m/>
    <m/>
    <m/>
    <m/>
    <m/>
    <m/>
  </r>
  <r>
    <n v="31"/>
    <s v="N"/>
    <x v="3"/>
    <x v="4"/>
    <s v="FUTALEUFU"/>
    <x v="9"/>
    <s v="EJECUCION"/>
    <n v="30289730"/>
    <s v="30289730-EJECUCION"/>
    <s v="MEJORAMIENTO Y PAVIMENTACIÓN CALLE LAUTARO SUR - FUTALEUFÚ"/>
    <n v="543354000"/>
    <n v="0"/>
    <n v="190000000"/>
    <n v="0"/>
    <n v="0"/>
    <n v="0"/>
    <n v="190000000"/>
    <n v="353354000"/>
    <s v="ARI"/>
    <s v="RS"/>
  </r>
  <r>
    <n v="31"/>
    <s v="N"/>
    <x v="6"/>
    <x v="4"/>
    <s v="FUTALEUFU"/>
    <x v="2"/>
    <s v="EJECUCION"/>
    <n v="30341678"/>
    <s v="30341678-EJECUCION"/>
    <s v="ANALISIS ESTUDIO PLAN REGULADOR COMUNAL DE FUTALEUFÚ"/>
    <n v="126058000"/>
    <n v="0"/>
    <n v="6302900"/>
    <n v="0"/>
    <n v="0"/>
    <n v="0"/>
    <n v="6302900"/>
    <n v="119755100"/>
    <s v="RECOMENDADO"/>
    <s v="RS"/>
  </r>
  <r>
    <n v="31"/>
    <s v="N"/>
    <x v="6"/>
    <x v="4"/>
    <s v="FUTALEUFU"/>
    <x v="2"/>
    <s v="EJECUCION"/>
    <n v="30341783"/>
    <s v="30341783-EJECUCION"/>
    <s v="CONSTRUCCION CASA DE ACOGIDA DEL ADULTO MAYOR"/>
    <n v="180000000"/>
    <n v="0"/>
    <n v="10000000"/>
    <n v="0"/>
    <n v="0"/>
    <n v="0"/>
    <n v="10000000"/>
    <n v="170000000"/>
    <s v="ARI"/>
    <s v="SR"/>
  </r>
  <r>
    <n v="31"/>
    <s v="N"/>
    <x v="6"/>
    <x v="4"/>
    <s v="FUTALEUFU"/>
    <x v="2"/>
    <s v="DISEÑO"/>
    <n v="30341774"/>
    <s v="30341774-DISEÑO"/>
    <s v="REPOSICION BODEGA Y OFICIANS MUNICPALES COMUNA DE FUTALEFU"/>
    <n v="41500000"/>
    <n v="0"/>
    <n v="5000000"/>
    <n v="0"/>
    <n v="0"/>
    <n v="0"/>
    <n v="5000000"/>
    <n v="36500000"/>
    <s v="ARI"/>
    <s v="FI"/>
  </r>
  <r>
    <m/>
    <m/>
    <x v="0"/>
    <x v="0"/>
    <m/>
    <x v="0"/>
    <m/>
    <m/>
    <m/>
    <s v="TOTAL DE INICIATIVAS NUEVAS"/>
    <n v="890912000"/>
    <n v="0"/>
    <n v="211302900"/>
    <n v="0"/>
    <n v="0"/>
    <n v="0"/>
    <n v="211302900"/>
    <n v="6796091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COMUNA DE  FUTALEUFU"/>
    <n v="10694324051"/>
    <n v="1324652977"/>
    <n v="3503873123"/>
    <n v="0"/>
    <n v="717733008"/>
    <n v="717733008"/>
    <n v="2786140115"/>
    <n v="5865797951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COMUNA DE HUALAIHUE"/>
    <m/>
    <m/>
    <m/>
    <m/>
    <m/>
    <m/>
    <m/>
    <m/>
    <m/>
    <m/>
  </r>
  <r>
    <m/>
    <m/>
    <x v="0"/>
    <x v="0"/>
    <m/>
    <x v="0"/>
    <m/>
    <m/>
    <m/>
    <s v="INICIATIVAS DE ARRASTRE"/>
    <m/>
    <m/>
    <m/>
    <m/>
    <m/>
    <m/>
    <m/>
    <m/>
    <m/>
    <m/>
  </r>
  <r>
    <n v="31"/>
    <s v="A"/>
    <x v="5"/>
    <x v="4"/>
    <s v="HUALAIHUE"/>
    <x v="3"/>
    <s v="EJECUCION"/>
    <n v="30036043"/>
    <s v="30036043-EJECUCION"/>
    <s v="MEJORAMIENTO Y REPOSICION ESCUELA ANTUPIREN"/>
    <n v="2125089306"/>
    <n v="2105704808"/>
    <n v="0"/>
    <n v="0"/>
    <n v="0"/>
    <n v="0"/>
    <n v="0"/>
    <n v="19384498"/>
    <s v="EN EJECUCION"/>
    <s v="RS"/>
  </r>
  <r>
    <n v="31"/>
    <s v="A"/>
    <x v="9"/>
    <x v="4"/>
    <s v="HUALAIHUE"/>
    <x v="2"/>
    <s v="EJECUCION"/>
    <n v="30136949"/>
    <s v="30136949-EJECUCION"/>
    <s v="CONSERVACION GIMNASIO MUNICIPAL DE HORNOPIREN"/>
    <n v="123511343"/>
    <n v="123511343"/>
    <n v="0"/>
    <n v="0"/>
    <n v="0"/>
    <n v="0"/>
    <n v="0"/>
    <n v="0"/>
    <s v="TERMINADO"/>
    <s v="RS"/>
  </r>
  <r>
    <m/>
    <m/>
    <x v="0"/>
    <x v="0"/>
    <m/>
    <x v="0"/>
    <m/>
    <m/>
    <m/>
    <s v="TOTAL DE INICIATIVAS DE ARRASTRE"/>
    <n v="2248600649"/>
    <n v="2229216151"/>
    <n v="0"/>
    <n v="0"/>
    <n v="0"/>
    <n v="0"/>
    <n v="0"/>
    <n v="19384498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PUESTAS EN MARCHA"/>
    <m/>
    <m/>
    <m/>
    <m/>
    <m/>
    <m/>
    <m/>
    <m/>
    <m/>
    <m/>
  </r>
  <r>
    <n v="31"/>
    <s v="P"/>
    <x v="4"/>
    <x v="4"/>
    <s v="HUALAIHUE"/>
    <x v="2"/>
    <s v="EJECUCION"/>
    <n v="30395825"/>
    <s v="30395825-EJECUCION"/>
    <s v="CONSERVACION SEDE SOCIAL LOCALIDAD DE CONTAO (C33)"/>
    <n v="113663000"/>
    <n v="0"/>
    <n v="34098900"/>
    <n v="0"/>
    <n v="0"/>
    <n v="0"/>
    <n v="34098900"/>
    <n v="79564100"/>
    <s v="TRAMITE CONVENIO"/>
    <s v="RS*"/>
  </r>
  <r>
    <n v="31"/>
    <s v="P"/>
    <x v="5"/>
    <x v="4"/>
    <s v="HUALAIHUE"/>
    <x v="3"/>
    <s v="EJECUCION"/>
    <n v="30277425"/>
    <s v="30277425-EJECUCION"/>
    <s v="CONSERVACION GIMNASIO ESCUELA SEMILLERO DE ROLECHA (C33)"/>
    <n v="231911000"/>
    <n v="0"/>
    <n v="57977750"/>
    <n v="0"/>
    <n v="0"/>
    <n v="0"/>
    <n v="57977750"/>
    <n v="173933250"/>
    <s v="CON CONVENIO"/>
    <s v="RS*"/>
  </r>
  <r>
    <n v="31"/>
    <s v="P"/>
    <x v="9"/>
    <x v="4"/>
    <s v="HUALAIHUE"/>
    <x v="9"/>
    <s v="DISEÑO"/>
    <n v="30393123"/>
    <s v="30393123-DISEÑO"/>
    <s v="CONSTRUCCION GIMNASIO PICHICOLO"/>
    <n v="30175000"/>
    <n v="0"/>
    <n v="20000000"/>
    <n v="0"/>
    <n v="0"/>
    <n v="0"/>
    <n v="20000000"/>
    <n v="10175000"/>
    <s v="TRAMITE CONVENIO"/>
    <s v="RS"/>
  </r>
  <r>
    <n v="31"/>
    <s v="P"/>
    <x v="1"/>
    <x v="4"/>
    <s v="HUALAIHUE"/>
    <x v="2"/>
    <s v="EJECUCION"/>
    <n v="30455973"/>
    <s v="30455973-EJECUCION"/>
    <s v="CONSTRUCCION 2 CASA PARA PROFESIONALES CECOSF HUALAIHUE"/>
    <n v="95090000"/>
    <n v="0"/>
    <n v="28527000"/>
    <n v="0"/>
    <n v="0"/>
    <n v="0"/>
    <n v="28527000"/>
    <n v="66563000"/>
    <s v="CON CONVENIO"/>
    <s v="RS"/>
  </r>
  <r>
    <n v="31"/>
    <s v="P"/>
    <x v="8"/>
    <x v="4"/>
    <s v="HUALAIHUE"/>
    <x v="10"/>
    <s v="DISEÑO"/>
    <n v="30338024"/>
    <s v="30338024-DISEÑO"/>
    <s v="CONSTRUCCION SISTEMA AGUA POTABLE PUNTILLA PICHICOLO"/>
    <n v="33857000"/>
    <n v="0"/>
    <n v="33857000"/>
    <n v="0"/>
    <n v="0"/>
    <n v="0"/>
    <n v="33857000"/>
    <n v="0"/>
    <s v="TRAMITE CONVENIO"/>
    <s v="RS"/>
  </r>
  <r>
    <n v="31"/>
    <s v="P"/>
    <x v="8"/>
    <x v="4"/>
    <s v="HUALAIHUE"/>
    <x v="4"/>
    <s v="DISEÑO"/>
    <n v="30338523"/>
    <s v="30338523-DISEÑO"/>
    <s v="CONSTRUCCION SISTEMA AGUA POTABLE CHOLGO"/>
    <n v="33857000"/>
    <n v="0"/>
    <n v="33857000"/>
    <n v="0"/>
    <n v="0"/>
    <n v="0"/>
    <n v="33857000"/>
    <n v="0"/>
    <s v="TRAMITE CONVENIO"/>
    <s v="RS"/>
  </r>
  <r>
    <m/>
    <m/>
    <x v="0"/>
    <x v="0"/>
    <m/>
    <x v="0"/>
    <m/>
    <m/>
    <m/>
    <s v="TOTAL INICIATIVAS PUESTA EN MARCHA"/>
    <n v="538553000"/>
    <n v="0"/>
    <n v="208317650"/>
    <n v="0"/>
    <n v="0"/>
    <n v="0"/>
    <n v="208317650"/>
    <n v="33023535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NUEVAS"/>
    <m/>
    <m/>
    <m/>
    <m/>
    <m/>
    <m/>
    <m/>
    <m/>
    <m/>
    <m/>
  </r>
  <r>
    <n v="29"/>
    <s v="N"/>
    <x v="3"/>
    <x v="4"/>
    <s v="HUALAIHUE"/>
    <x v="2"/>
    <s v="EJECUCION"/>
    <n v="30471865"/>
    <s v="30471865-EJECUCION"/>
    <s v="ADQUISICION SISTEMA DE ILUMINACIÓN PAD. RÍO NEGRO HORNOPIRÉN(C33)"/>
    <n v="101104000"/>
    <n v="0"/>
    <n v="101104000"/>
    <n v="0"/>
    <n v="0"/>
    <n v="0"/>
    <n v="101104000"/>
    <n v="0"/>
    <s v="EVALUADO"/>
    <s v="RS*"/>
  </r>
  <r>
    <n v="31"/>
    <s v="N"/>
    <x v="6"/>
    <x v="4"/>
    <s v="HUALAIHUE"/>
    <x v="9"/>
    <s v="DISEÑO"/>
    <n v="30340472"/>
    <s v="30340472-DISEÑO"/>
    <s v="CONSTRUCCION CEMENTERIO DE CONTAO, HUALAIHUE"/>
    <n v="44601000"/>
    <n v="0"/>
    <n v="44601000"/>
    <n v="0"/>
    <n v="0"/>
    <n v="0"/>
    <n v="44601000"/>
    <n v="0"/>
    <s v="ARI"/>
    <s v="RS"/>
  </r>
  <r>
    <n v="31"/>
    <s v="N"/>
    <x v="1"/>
    <x v="4"/>
    <s v="HUALAIHUE"/>
    <x v="9"/>
    <s v="EJECUCION"/>
    <n v="30311722"/>
    <s v="30311722-EJECUCION"/>
    <s v="REPOSICION POSTA SALUD RURAL AULEN"/>
    <n v="614592000"/>
    <n v="0"/>
    <n v="61459200"/>
    <n v="0"/>
    <n v="0"/>
    <n v="0"/>
    <n v="61459200"/>
    <n v="553132800"/>
    <s v="ARI"/>
    <s v="FI"/>
  </r>
  <r>
    <n v="31"/>
    <s v="N"/>
    <x v="1"/>
    <x v="4"/>
    <s v="HUALAIHUE"/>
    <x v="2"/>
    <s v="DISEÑO"/>
    <n v="30311772"/>
    <s v="30311772-DISEÑO"/>
    <s v="CONSTRUCCION COSNULTORIO RURAL DE CONTAO"/>
    <n v="121599000"/>
    <n v="0"/>
    <n v="5000000"/>
    <n v="0"/>
    <n v="0"/>
    <n v="0"/>
    <n v="5000000"/>
    <n v="116599000"/>
    <s v="ARI"/>
    <s v="SR"/>
  </r>
  <r>
    <n v="31"/>
    <s v="N"/>
    <x v="8"/>
    <x v="4"/>
    <s v="HUALAIHUE"/>
    <x v="9"/>
    <s v="EJECUCION"/>
    <n v="30065600"/>
    <s v="30065600-EJECUCION"/>
    <s v="CONSTRUCCION SISTEMA AGUA POTABLE EL MANZANO"/>
    <n v="418012000"/>
    <n v="0"/>
    <n v="41801200"/>
    <n v="0"/>
    <n v="0"/>
    <n v="0"/>
    <n v="41801200"/>
    <n v="376210800"/>
    <s v="ARI"/>
    <s v="FI"/>
  </r>
  <r>
    <n v="31"/>
    <s v="N"/>
    <x v="9"/>
    <x v="4"/>
    <s v="HUALAIHUE"/>
    <x v="2"/>
    <s v="EJECUCION"/>
    <n v="30395923"/>
    <s v="30395923-EJECUCION"/>
    <s v="CONSTRUCCION CARPETA SINTETICA CANCHA ROLECHA"/>
    <n v="596813000"/>
    <n v="0"/>
    <n v="59681300"/>
    <n v="0"/>
    <n v="0"/>
    <n v="0"/>
    <n v="59681300"/>
    <n v="537131700"/>
    <s v="ARI"/>
    <s v="OT"/>
  </r>
  <r>
    <n v="31"/>
    <s v="N"/>
    <x v="3"/>
    <x v="4"/>
    <s v="HUALAIHUE"/>
    <x v="1"/>
    <s v="EJECUCION"/>
    <n v="30471092"/>
    <s v="30471092-EJECUCION"/>
    <s v="CONSERVACION CNOS.VECINALES GLOSA 7,COMUNA HUALAIHUÉ, PROV. PALENA(C33)"/>
    <n v="354649000"/>
    <n v="0"/>
    <n v="30000000"/>
    <n v="0"/>
    <n v="0"/>
    <n v="0"/>
    <n v="30000000"/>
    <n v="324649000"/>
    <s v="ARI"/>
    <s v="SR*"/>
  </r>
  <r>
    <n v="29"/>
    <s v="N"/>
    <x v="2"/>
    <x v="4"/>
    <s v="HUALAIHUE"/>
    <x v="2"/>
    <s v="EJECUCION"/>
    <n v="30480167"/>
    <s v="30480167-EJECUCION"/>
    <s v="ADQUISICION LANCHA POLICIAL TENENCIA HORNOPIRÉN, COMUNA HUALAIHUE(C33)"/>
    <n v="74992000"/>
    <n v="0"/>
    <n v="3749600"/>
    <n v="0"/>
    <n v="0"/>
    <n v="0"/>
    <n v="3749600"/>
    <n v="71242400"/>
    <s v="OBSERVADO"/>
    <s v="SR*"/>
  </r>
  <r>
    <m/>
    <m/>
    <x v="0"/>
    <x v="0"/>
    <m/>
    <x v="0"/>
    <m/>
    <m/>
    <m/>
    <s v="TOTAL DE INICIATIVAS NUEVAS"/>
    <n v="2326362000"/>
    <n v="0"/>
    <n v="347396300"/>
    <n v="0"/>
    <n v="0"/>
    <n v="0"/>
    <n v="347396300"/>
    <n v="19789657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COMUNA DE  HUALAIHUE"/>
    <n v="5113515649"/>
    <n v="2229216151"/>
    <n v="555713950"/>
    <n v="0"/>
    <n v="0"/>
    <n v="0"/>
    <n v="555713950"/>
    <n v="2328585548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COMUNA DE PALENA"/>
    <m/>
    <m/>
    <m/>
    <m/>
    <m/>
    <m/>
    <m/>
    <m/>
    <m/>
    <m/>
  </r>
  <r>
    <m/>
    <m/>
    <x v="0"/>
    <x v="0"/>
    <m/>
    <x v="0"/>
    <m/>
    <m/>
    <m/>
    <s v="INICIATIVAS DE ARRASTRE"/>
    <m/>
    <m/>
    <m/>
    <m/>
    <m/>
    <m/>
    <m/>
    <m/>
    <m/>
    <m/>
  </r>
  <r>
    <n v="31"/>
    <s v="A"/>
    <x v="2"/>
    <x v="4"/>
    <s v="PALENA"/>
    <x v="9"/>
    <s v="EJECUCION"/>
    <n v="30115295"/>
    <s v="30115295-EJECUCION"/>
    <s v="REPOSICION Y AMPLIACION CUARTEL 1° COMPAÑÍA DE BOMBEROS DE PALENA"/>
    <n v="704595000"/>
    <n v="256755441"/>
    <n v="234865000"/>
    <n v="1645250"/>
    <n v="40971274"/>
    <n v="42616524"/>
    <n v="192248476"/>
    <n v="212974559"/>
    <s v="EN EJECUCION"/>
    <s v="RS"/>
  </r>
  <r>
    <n v="31"/>
    <s v="A"/>
    <x v="6"/>
    <x v="4"/>
    <s v="PALENA"/>
    <x v="9"/>
    <s v="DISEÑO"/>
    <n v="30116040"/>
    <s v="30116040-DISEÑO"/>
    <s v="CONSTRUCCION BODEGA Y GALPON MUNICIPAL"/>
    <n v="43969000"/>
    <n v="35173080"/>
    <n v="0"/>
    <n v="0"/>
    <n v="0"/>
    <n v="0"/>
    <n v="0"/>
    <n v="8795920"/>
    <s v="EN EJECUCION"/>
    <s v="RS"/>
  </r>
  <r>
    <m/>
    <m/>
    <x v="0"/>
    <x v="0"/>
    <m/>
    <x v="0"/>
    <m/>
    <m/>
    <m/>
    <s v="TOTAL DE INICIATIVAS DE ARRASTRE"/>
    <n v="748564000"/>
    <n v="291928521"/>
    <n v="234865000"/>
    <n v="1645250"/>
    <n v="40971274"/>
    <n v="42616524"/>
    <n v="192248476"/>
    <n v="221770479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PUESTAS EN MARCHA"/>
    <m/>
    <m/>
    <m/>
    <m/>
    <m/>
    <m/>
    <m/>
    <m/>
    <m/>
    <m/>
  </r>
  <r>
    <n v="22"/>
    <s v="P"/>
    <x v="4"/>
    <x v="4"/>
    <s v="PALENA"/>
    <x v="2"/>
    <s v="EJECUCION"/>
    <n v="30474713"/>
    <s v="30474713-EJECUCION"/>
    <s v="ACTUALIZACION PLAN REGULADOR COMUNA DE PALENA (C33)"/>
    <n v="130000000"/>
    <n v="0"/>
    <n v="39000000"/>
    <n v="0"/>
    <n v="0"/>
    <n v="0"/>
    <n v="39000000"/>
    <n v="91000000"/>
    <s v="APROBADO CORE"/>
    <s v="RS*"/>
  </r>
  <r>
    <m/>
    <m/>
    <x v="0"/>
    <x v="0"/>
    <m/>
    <x v="0"/>
    <m/>
    <m/>
    <m/>
    <s v="TOTAL INICIATIVAS PUESTA EN MARCHA"/>
    <n v="130000000"/>
    <n v="0"/>
    <n v="39000000"/>
    <n v="0"/>
    <n v="0"/>
    <n v="0"/>
    <n v="39000000"/>
    <n v="91000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NUEVAS"/>
    <m/>
    <m/>
    <m/>
    <m/>
    <m/>
    <m/>
    <m/>
    <m/>
    <m/>
    <m/>
  </r>
  <r>
    <n v="31"/>
    <s v="N"/>
    <x v="3"/>
    <x v="4"/>
    <s v="PALENA"/>
    <x v="1"/>
    <s v="EJECUCION"/>
    <n v="30468388"/>
    <s v="30468388-EJECUCION"/>
    <s v="AMPLIACION ÁREA DE MOVIMIENTO PEQUEÑO AERÓDROMO ALTO PALENA"/>
    <n v="200002000"/>
    <n v="0"/>
    <n v="20000000"/>
    <n v="0"/>
    <n v="0"/>
    <n v="0"/>
    <n v="20000000"/>
    <n v="180002000"/>
    <s v="ARI"/>
    <s v="SR"/>
  </r>
  <r>
    <n v="31"/>
    <s v="N"/>
    <x v="3"/>
    <x v="4"/>
    <s v="PALENA"/>
    <x v="9"/>
    <s v="PREFACTIBILIDAD"/>
    <n v="30384235"/>
    <s v="30384235-PREFACTIBILIDAD"/>
    <s v="CONSTRUCCION CONEXIÓN VIAL SECTOR PALENA-LAGO PALENA"/>
    <n v="565000000"/>
    <n v="0"/>
    <n v="169500000"/>
    <n v="0"/>
    <n v="0"/>
    <n v="0"/>
    <n v="169500000"/>
    <n v="395500000"/>
    <s v="ORD 1896, OF 2992"/>
    <s v="RS"/>
  </r>
  <r>
    <n v="31"/>
    <s v="N"/>
    <x v="8"/>
    <x v="4"/>
    <s v="PALENA"/>
    <x v="4"/>
    <s v="EJECUCION"/>
    <n v="30116034"/>
    <s v="30116034-EJECUCION"/>
    <s v="CONSTRUCCION SISTEMA DE AGUA POTABLE Y ALCANTARILLADO SECTOR PUERTO"/>
    <n v="565000000"/>
    <n v="0"/>
    <n v="28250000"/>
    <n v="0"/>
    <n v="0"/>
    <n v="0"/>
    <n v="28250000"/>
    <n v="536750000"/>
    <s v="ARI"/>
    <s v="SR"/>
  </r>
  <r>
    <n v="31"/>
    <s v="N"/>
    <x v="6"/>
    <x v="4"/>
    <s v="PALENA"/>
    <x v="6"/>
    <s v="EJECUCION"/>
    <n v="30125915"/>
    <s v="30125915-EJECUCION"/>
    <s v="CONSTRUCCION CENTRO INTEGRAL DE TRATAMIENTOS DE RSD"/>
    <n v="800000000"/>
    <n v="0"/>
    <n v="40000000"/>
    <n v="0"/>
    <n v="0"/>
    <n v="0"/>
    <n v="40000000"/>
    <n v="760000000"/>
    <s v="ARI"/>
    <s v="SR"/>
  </r>
  <r>
    <m/>
    <m/>
    <x v="0"/>
    <x v="0"/>
    <m/>
    <x v="0"/>
    <m/>
    <m/>
    <m/>
    <s v="TOTAL DE INICIATIVAS NUEVAS"/>
    <n v="2130002000"/>
    <n v="0"/>
    <n v="257750000"/>
    <n v="0"/>
    <n v="0"/>
    <n v="0"/>
    <n v="257750000"/>
    <n v="1872252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COMUNA DE  PALENA"/>
    <n v="3008566000"/>
    <n v="291928521"/>
    <n v="531615000"/>
    <n v="1645250"/>
    <n v="40971274"/>
    <n v="42616524"/>
    <n v="488998476"/>
    <n v="2185022479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PROVINCIALES"/>
    <m/>
    <m/>
    <m/>
    <m/>
    <m/>
    <m/>
    <m/>
    <m/>
    <m/>
    <m/>
  </r>
  <r>
    <m/>
    <m/>
    <x v="0"/>
    <x v="0"/>
    <m/>
    <x v="0"/>
    <m/>
    <m/>
    <m/>
    <s v="INICIATIVAS DE ARRASTRE"/>
    <m/>
    <m/>
    <m/>
    <m/>
    <m/>
    <m/>
    <m/>
    <m/>
    <m/>
    <m/>
  </r>
  <r>
    <n v="31"/>
    <s v="A"/>
    <x v="3"/>
    <x v="4"/>
    <s v="PROV. PALENA"/>
    <x v="9"/>
    <s v="EJECUCION"/>
    <n v="30071449"/>
    <s v="30071449-EJECUCION"/>
    <s v="MEJORAM. RUTA 7 SECTOR PTO. CARDENAS-SANTA LUCIA"/>
    <n v="23413705000"/>
    <n v="17047207852"/>
    <n v="1479648000"/>
    <n v="0"/>
    <n v="668533488"/>
    <n v="668533488"/>
    <n v="811114512"/>
    <n v="4886849148"/>
    <s v="EN EJECUCION"/>
    <s v="RS"/>
  </r>
  <r>
    <n v="31"/>
    <s v="A"/>
    <x v="3"/>
    <x v="4"/>
    <s v="PROV. PALENA"/>
    <x v="9"/>
    <s v="EJECUCION"/>
    <n v="30342724"/>
    <s v="30342724-EJECUCION"/>
    <s v="CONSERVACION  CAMINO BASICO RUTA  W609 ETAPA I"/>
    <n v="1425560224"/>
    <n v="1396318184"/>
    <n v="0"/>
    <n v="0"/>
    <n v="0"/>
    <n v="0"/>
    <n v="0"/>
    <n v="29242040"/>
    <s v="EN EJECUCION"/>
    <s v="RS"/>
  </r>
  <r>
    <n v="31"/>
    <s v="A"/>
    <x v="3"/>
    <x v="4"/>
    <s v="PROV. PALENA"/>
    <x v="9"/>
    <s v="EJECUCION"/>
    <n v="30350774"/>
    <s v="30350774-EJECUCION"/>
    <s v="MEJORAMIENTO DIVERSAS CALLES PROVINCIA DE PALENA"/>
    <n v="2659379994"/>
    <n v="2641078795"/>
    <n v="0"/>
    <n v="0"/>
    <n v="0"/>
    <n v="0"/>
    <n v="0"/>
    <n v="18301199"/>
    <s v="EN EJECUCION"/>
    <s v="RS"/>
  </r>
  <r>
    <n v="31"/>
    <s v="A"/>
    <x v="3"/>
    <x v="4"/>
    <s v="PROV. PALENA"/>
    <x v="9"/>
    <s v="EJECUCION"/>
    <n v="30342673"/>
    <s v="30342673-EJECUCION"/>
    <s v="CONSTRUCION CAMINO RUTA  W 807 SECTOR PUENTE NEGRO PTE. AQUELLAS"/>
    <n v="8584233019"/>
    <n v="94762309"/>
    <n v="2887090128"/>
    <n v="0"/>
    <n v="1172563"/>
    <n v="1172563"/>
    <n v="2885917565"/>
    <n v="5602380582"/>
    <s v="EN EJECUCION"/>
    <s v="RS"/>
  </r>
  <r>
    <n v="29"/>
    <s v="A"/>
    <x v="1"/>
    <x v="4"/>
    <s v="PROV. PALENA"/>
    <x v="2"/>
    <s v="EJECUCION"/>
    <n v="30428989"/>
    <s v="30428989-EJECUCION"/>
    <s v="ADQUISICION EQUIPOS Y EQUIPAMIENTOS PARA HOSPITALES PROVINCIA DE PALENA(C33)"/>
    <n v="554963000"/>
    <n v="127658084"/>
    <n v="424963000"/>
    <n v="0"/>
    <n v="0"/>
    <n v="0"/>
    <n v="424963000"/>
    <n v="2341916"/>
    <s v="EN EJECUCION"/>
    <s v="RS*"/>
  </r>
  <r>
    <m/>
    <m/>
    <x v="0"/>
    <x v="0"/>
    <m/>
    <x v="0"/>
    <m/>
    <m/>
    <m/>
    <s v="TOTAL DE INICIATIVAS DE ARRASTRE"/>
    <n v="36637841237"/>
    <n v="21307025224"/>
    <n v="4791701128"/>
    <n v="0"/>
    <n v="669706051"/>
    <n v="669706051"/>
    <n v="4121995077"/>
    <n v="10539114885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PUESTAS EN MARCHA"/>
    <m/>
    <m/>
    <m/>
    <m/>
    <m/>
    <m/>
    <m/>
    <m/>
    <m/>
    <m/>
  </r>
  <r>
    <n v="24"/>
    <s v="P"/>
    <x v="10"/>
    <x v="4"/>
    <s v="PROV. PALENA"/>
    <x v="5"/>
    <s v="EJECUCION"/>
    <n v="30483010"/>
    <s v="30483010-EJECUCION"/>
    <s v="SUBSIDIO A LA OPERACION SISTEMA PRIVADO DE GENERACION ISLAS AYACARA"/>
    <n v="242000000"/>
    <n v="0"/>
    <n v="242000000"/>
    <n v="0"/>
    <n v="0"/>
    <n v="0"/>
    <n v="242000000"/>
    <n v="0"/>
    <s v="REQUERIMIENTO"/>
    <s v="RS***"/>
  </r>
  <r>
    <n v="24"/>
    <s v="P"/>
    <x v="10"/>
    <x v="4"/>
    <s v="PROV. PALENA"/>
    <x v="5"/>
    <s v="EJECUCION"/>
    <n v="30322174"/>
    <s v="30322174-EJECUCION"/>
    <s v="SUBSIDIO A LA OPERACION SISTEMA ISLAS DESERTORES"/>
    <n v="528131728"/>
    <n v="515137912"/>
    <n v="12993816"/>
    <n v="83944"/>
    <n v="12909872"/>
    <n v="12993816"/>
    <n v="0"/>
    <n v="0"/>
    <s v="TERMINADO"/>
    <s v="RS***"/>
  </r>
  <r>
    <n v="29"/>
    <s v="P"/>
    <x v="6"/>
    <x v="4"/>
    <s v="PROV. PALENA"/>
    <x v="2"/>
    <s v="EJECUCION"/>
    <n v="30398377"/>
    <s v="30398377-EJECUCION"/>
    <s v="ADQUISICION EQUIPOS GPS BIENES NACIONALES PALENA (C33)"/>
    <n v="33689000"/>
    <n v="0"/>
    <n v="33689000"/>
    <n v="0"/>
    <n v="0"/>
    <n v="0"/>
    <n v="33689000"/>
    <n v="0"/>
    <s v="CON CONVENIO"/>
    <s v="RS*"/>
  </r>
  <r>
    <n v="31"/>
    <s v="P"/>
    <x v="1"/>
    <x v="4"/>
    <s v="PROV. PALENA"/>
    <x v="9"/>
    <s v="DISEÑO"/>
    <n v="30351932"/>
    <s v="30351932-DISEÑO"/>
    <s v="HABILITACION DE UNIDADES CRITICAS, HOSPITAL DE CHAITEN"/>
    <n v="50318000"/>
    <n v="10409508"/>
    <n v="15095400"/>
    <n v="0"/>
    <n v="0"/>
    <n v="0"/>
    <n v="15095400"/>
    <n v="24813092"/>
    <s v="CON CONVENIO"/>
    <s v="RE"/>
  </r>
  <r>
    <n v="31"/>
    <s v="P"/>
    <x v="3"/>
    <x v="4"/>
    <s v="PROV. PALENA"/>
    <x v="10"/>
    <s v="EJECUCION"/>
    <n v="30447539"/>
    <s v="30447539-EJECUCION"/>
    <s v="DIAGNOSTICO DIVERSOS SECTORES EN ISLAS DESERTORES"/>
    <n v="188129000"/>
    <n v="220000"/>
    <n v="187909000"/>
    <n v="0"/>
    <n v="0"/>
    <n v="0"/>
    <n v="187909000"/>
    <n v="0"/>
    <s v="CON CONVENIO"/>
    <s v="RS"/>
  </r>
  <r>
    <n v="24"/>
    <s v="P"/>
    <x v="5"/>
    <x v="4"/>
    <s v="PROV. PALENA"/>
    <x v="2"/>
    <s v="EJECUCION"/>
    <s v="SUBT 24"/>
    <s v="SUBT 24-EJECUCION"/>
    <s v="ACTIVIDADES CULTURALES"/>
    <n v="359099988.79963976"/>
    <n v="0"/>
    <n v="359099988.79963976"/>
    <n v="0"/>
    <n v="16243000"/>
    <n v="16243000"/>
    <n v="342856988.79963976"/>
    <n v="0"/>
    <s v="CONCURSO"/>
    <s v="RS***"/>
  </r>
  <r>
    <n v="24"/>
    <s v="P"/>
    <x v="9"/>
    <x v="4"/>
    <s v="PROV. PALENA"/>
    <x v="2"/>
    <s v="EJECUCION"/>
    <s v="SUBT 24"/>
    <s v="SUBT 24-EJECUCION"/>
    <s v="ACTIVIDADES DEPORTIVAS"/>
    <n v="359099988.79963976"/>
    <n v="0"/>
    <n v="359099988.79963976"/>
    <n v="0"/>
    <n v="0"/>
    <n v="0"/>
    <n v="359099988.79963976"/>
    <n v="0"/>
    <s v="CONCURSO"/>
    <s v="RS***"/>
  </r>
  <r>
    <n v="24"/>
    <s v="P"/>
    <x v="2"/>
    <x v="4"/>
    <s v="PROV. PALENA"/>
    <x v="2"/>
    <s v="EJECUCION"/>
    <s v="SUBT 24"/>
    <s v="SUBT 24-EJECUCION"/>
    <s v="ACTIVIDADES COMUNIDAD ACTIVA"/>
    <n v="359099988.79963976"/>
    <n v="0"/>
    <n v="359099988.79963976"/>
    <n v="0"/>
    <n v="5745950"/>
    <n v="5745950"/>
    <n v="353354038.79963976"/>
    <n v="0"/>
    <s v="CONCURSO"/>
    <s v="RS***"/>
  </r>
  <r>
    <n v="33"/>
    <s v="P"/>
    <x v="6"/>
    <x v="4"/>
    <s v="PROV. PALENA"/>
    <x v="7"/>
    <s v="EJECUCION"/>
    <s v="S/C"/>
    <s v="S/C-EJECUCION"/>
    <s v="FONDO  REGIONAL DE INICIATIVA LOCAL"/>
    <n v="850348800"/>
    <n v="0"/>
    <n v="850348800"/>
    <n v="0"/>
    <n v="135539820"/>
    <n v="135539820"/>
    <n v="714808980"/>
    <n v="0"/>
    <s v="LEY"/>
    <s v="RS*"/>
  </r>
  <r>
    <n v="29"/>
    <s v="P"/>
    <x v="1"/>
    <x v="4"/>
    <s v="PROV. PALENA"/>
    <x v="9"/>
    <s v="EJECUCION"/>
    <n v="30458546"/>
    <s v="30458546-EJECUCION"/>
    <s v="REPOSICION MOVILES TRASLADOS HOSPITALES PROVINCIA DE PALENA(C33)"/>
    <n v="404955000"/>
    <n v="0"/>
    <n v="404955000"/>
    <n v="0"/>
    <n v="0"/>
    <n v="0"/>
    <n v="404955000"/>
    <n v="0"/>
    <s v="EVALUADO"/>
    <s v="RS*"/>
  </r>
  <r>
    <m/>
    <m/>
    <x v="0"/>
    <x v="0"/>
    <m/>
    <x v="0"/>
    <m/>
    <m/>
    <m/>
    <s v="TOTAL INICIATIVAS PUESTA EN MARCHA"/>
    <n v="3374871494.3989191"/>
    <n v="525767420"/>
    <n v="2824290982.3989191"/>
    <n v="83944"/>
    <n v="170438642"/>
    <n v="170522586"/>
    <n v="2653768396.3989191"/>
    <n v="24813092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NUEVAS"/>
    <m/>
    <m/>
    <m/>
    <m/>
    <m/>
    <m/>
    <m/>
    <m/>
    <m/>
    <m/>
  </r>
  <r>
    <n v="31"/>
    <s v="N"/>
    <x v="3"/>
    <x v="4"/>
    <s v="PROV. PALENA"/>
    <x v="9"/>
    <s v="EJECUCION"/>
    <n v="30384677"/>
    <s v="30384677-EJECUCION"/>
    <s v="MEJORAMIENTO RUTA 235-CH SECTOR V. S. LUCIA-P. RAMIREZ, PROV. PALENA"/>
    <n v="25266986000"/>
    <n v="0"/>
    <n v="1050136056"/>
    <n v="0"/>
    <n v="0"/>
    <n v="0"/>
    <n v="1050136056"/>
    <n v="24216849944"/>
    <s v="ARI"/>
    <s v="RS"/>
  </r>
  <r>
    <n v="31"/>
    <s v="N"/>
    <x v="1"/>
    <x v="4"/>
    <s v="PROV. PALENA"/>
    <x v="2"/>
    <s v="DISEÑO"/>
    <n v="30135200"/>
    <s v="30135200-DISEÑO"/>
    <s v="MEJORAMIENTO Y READECUACION FUNCIONAL HOSPITAL DE PALENA"/>
    <n v="50167000"/>
    <n v="0"/>
    <n v="10000000"/>
    <n v="0"/>
    <n v="0"/>
    <n v="0"/>
    <n v="10000000"/>
    <n v="40167000"/>
    <s v="ARI"/>
    <s v="SR"/>
  </r>
  <r>
    <m/>
    <m/>
    <x v="0"/>
    <x v="0"/>
    <m/>
    <x v="0"/>
    <m/>
    <m/>
    <m/>
    <s v="TOTAL DE INICIATIVAS NUEVAS"/>
    <n v="25317153000"/>
    <n v="0"/>
    <n v="1060136056"/>
    <n v="0"/>
    <n v="0"/>
    <n v="0"/>
    <n v="1060136056"/>
    <n v="24257016944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PROVINCIALES"/>
    <n v="65329865731.398918"/>
    <n v="21832792644"/>
    <n v="8676128166.3989182"/>
    <n v="83944"/>
    <n v="840144693"/>
    <n v="840228637"/>
    <n v="7835899529.3989191"/>
    <n v="34820944921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PROVINCIA DE PALENA"/>
    <n v="98736944133.398926"/>
    <n v="29541980043"/>
    <n v="14924852489.398918"/>
    <n v="71837988"/>
    <n v="1598848975"/>
    <n v="1670686963"/>
    <n v="13254165526.398918"/>
    <n v="54270111601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BOMBEROS"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NUEVAS"/>
    <m/>
    <m/>
    <m/>
    <m/>
    <m/>
    <m/>
    <m/>
    <m/>
    <m/>
    <m/>
  </r>
  <r>
    <n v="29"/>
    <s v="N"/>
    <x v="2"/>
    <x v="5"/>
    <s v="REGIONAL"/>
    <x v="2"/>
    <s v="EJECUCION"/>
    <s v="SC"/>
    <s v="SC-EJECUCION"/>
    <s v="ADQUISICION 10 CAMIONETAS DE 1° INTERVENCION(C33)"/>
    <n v="550000000"/>
    <n v="0"/>
    <n v="448000000"/>
    <n v="0"/>
    <n v="0"/>
    <n v="0"/>
    <n v="448000000"/>
    <n v="102000000"/>
    <s v="APROBADO CORE"/>
    <s v="RS*"/>
  </r>
  <r>
    <n v="29"/>
    <s v="N"/>
    <x v="2"/>
    <x v="5"/>
    <s v="REGIONAL"/>
    <x v="2"/>
    <s v="EJECUCION"/>
    <s v="SC"/>
    <s v="SC-EJECUCION"/>
    <s v="ADQUISICION 10 CARROS BOMBAS(C33)"/>
    <n v="750000000"/>
    <n v="0"/>
    <n v="750000000"/>
    <n v="0"/>
    <n v="0"/>
    <n v="0"/>
    <n v="750000000"/>
    <n v="0"/>
    <s v="APROBADO CORE"/>
    <s v="RS*"/>
  </r>
  <r>
    <n v="31"/>
    <s v="N"/>
    <x v="2"/>
    <x v="5"/>
    <s v="CASTRO"/>
    <x v="2"/>
    <s v="EJECUCION"/>
    <n v="30128503"/>
    <s v="30128503-EJECUCION"/>
    <s v="REPOSICION CUARTEL BOMBEROS 5TA CIA, COMUNA DE CASTRO"/>
    <n v="581779000"/>
    <n v="0"/>
    <n v="200000000"/>
    <n v="0"/>
    <n v="0"/>
    <n v="0"/>
    <n v="200000000"/>
    <n v="381779000"/>
    <s v="TRAMITE CONVENIO"/>
    <s v="RS"/>
  </r>
  <r>
    <n v="29"/>
    <s v="N"/>
    <x v="2"/>
    <x v="5"/>
    <s v="CALBUCO"/>
    <x v="2"/>
    <s v="EJECUCION"/>
    <n v="30450875"/>
    <s v="30450875-EJECUCION"/>
    <s v="REPOSICION CARRO BOMBA 2° CÍA. BOMBEROS CALBUCO(C33)"/>
    <n v="324231000"/>
    <n v="0"/>
    <n v="324231000"/>
    <n v="0"/>
    <n v="0"/>
    <n v="0"/>
    <n v="324231000"/>
    <n v="0"/>
    <s v="ARI"/>
    <s v="RS*"/>
  </r>
  <r>
    <m/>
    <m/>
    <x v="0"/>
    <x v="0"/>
    <m/>
    <x v="0"/>
    <m/>
    <m/>
    <m/>
    <s v="TOTAL DE INICIATIVAS NUEVAS"/>
    <n v="2206010000"/>
    <n v="0"/>
    <n v="1722231000"/>
    <n v="0"/>
    <n v="0"/>
    <n v="0"/>
    <n v="1722231000"/>
    <n v="483779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BOMBEROS"/>
    <n v="2206010000"/>
    <n v="0"/>
    <n v="1722231000"/>
    <n v="0"/>
    <n v="0"/>
    <n v="0"/>
    <n v="1722231000"/>
    <n v="483779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REGIONALES"/>
    <m/>
    <m/>
    <m/>
    <m/>
    <m/>
    <m/>
    <m/>
    <m/>
    <m/>
    <m/>
  </r>
  <r>
    <m/>
    <m/>
    <x v="0"/>
    <x v="0"/>
    <m/>
    <x v="0"/>
    <m/>
    <m/>
    <m/>
    <s v="INICIATIVAS DE ARRASTRE"/>
    <m/>
    <m/>
    <m/>
    <m/>
    <m/>
    <m/>
    <m/>
    <m/>
    <m/>
    <m/>
  </r>
  <r>
    <n v="33"/>
    <s v="A"/>
    <x v="3"/>
    <x v="6"/>
    <s v="REGIONAL"/>
    <x v="2"/>
    <s v="EJECUCION"/>
    <n v="30429222"/>
    <s v="30429222-EJECUCION"/>
    <s v="TRANSFERENCIA PROGRAMA RENOVACIÓN FLOTA LOCOMOCIÓN COLECTIVA"/>
    <n v="4529449000"/>
    <n v="995670000"/>
    <n v="2000000000"/>
    <n v="0"/>
    <n v="0"/>
    <n v="0"/>
    <n v="2000000000"/>
    <n v="1533779000"/>
    <s v="EN EJECUCION"/>
    <s v="RS**"/>
  </r>
  <r>
    <m/>
    <m/>
    <x v="0"/>
    <x v="0"/>
    <m/>
    <x v="0"/>
    <m/>
    <m/>
    <m/>
    <s v="TOTAL DE INICIATIVAS DE ARRASTRE"/>
    <n v="4529449000"/>
    <n v="995670000"/>
    <n v="2000000000"/>
    <n v="0"/>
    <n v="0"/>
    <n v="0"/>
    <n v="2000000000"/>
    <n v="1533779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PUESTAS EN MARCHA"/>
    <m/>
    <m/>
    <m/>
    <m/>
    <m/>
    <m/>
    <m/>
    <m/>
    <m/>
    <m/>
  </r>
  <r>
    <n v="22"/>
    <s v="P"/>
    <x v="6"/>
    <x v="6"/>
    <s v="REGIONAL"/>
    <x v="2"/>
    <s v="EJECUCION"/>
    <n v="30430874"/>
    <s v="30430874-EJECUCION"/>
    <s v="ACTUALIZACION, MODIFICACION Y REESTRUCTURACION DE LA PROPUESTA PROT (C33)"/>
    <n v="403457000"/>
    <n v="0"/>
    <n v="384067000"/>
    <n v="0"/>
    <n v="0"/>
    <n v="0"/>
    <n v="384067000"/>
    <n v="19390000"/>
    <s v="TRAMITE CONVENIO"/>
    <s v="RS*"/>
  </r>
  <r>
    <n v="29"/>
    <s v="P"/>
    <x v="8"/>
    <x v="6"/>
    <s v="REGIONAL"/>
    <x v="2"/>
    <s v="EJECUCION"/>
    <n v="30415731"/>
    <s v="30415731-EJECUCION"/>
    <s v="EQUIPAMIENTO PLANTAS  POTABILIZADORAS DE EMERGENCIA(C33)"/>
    <n v="669066000"/>
    <n v="0"/>
    <n v="669066000"/>
    <n v="0"/>
    <n v="0"/>
    <n v="0"/>
    <n v="669066000"/>
    <n v="0"/>
    <s v="CON CONVENIO"/>
    <s v="RS*"/>
  </r>
  <r>
    <n v="31"/>
    <s v="P"/>
    <x v="6"/>
    <x v="6"/>
    <s v="REGIONAL"/>
    <x v="2"/>
    <s v="EJECUCION"/>
    <n v="30460140"/>
    <s v="30460140-EJECUCION"/>
    <s v="CONSERVACION FACHADAS Y CIRCULACIONES CENTRO ADMINISTRATIVO REGIONAL (C33)"/>
    <n v="3000000000"/>
    <n v="0"/>
    <n v="400000000"/>
    <n v="0"/>
    <n v="0"/>
    <n v="0"/>
    <n v="400000000"/>
    <n v="2600000000"/>
    <s v="REQUERIMIENTO"/>
    <s v="RS*"/>
  </r>
  <r>
    <n v="31"/>
    <s v="P"/>
    <x v="6"/>
    <x v="6"/>
    <s v="REGIONAL"/>
    <x v="1"/>
    <s v="PREFACTIBILIDAD"/>
    <n v="30409780"/>
    <s v="30409780-PREFACTIBILIDAD"/>
    <s v="REPOSICION COMPLEJOR FRONTERIZO CARDENAL SAMORE"/>
    <n v="435192000"/>
    <n v="0"/>
    <n v="435192000"/>
    <n v="0"/>
    <n v="0"/>
    <n v="0"/>
    <n v="435192000"/>
    <n v="0"/>
    <s v="CON CONVENIO"/>
    <s v="RS"/>
  </r>
  <r>
    <m/>
    <m/>
    <x v="0"/>
    <x v="0"/>
    <m/>
    <x v="0"/>
    <m/>
    <m/>
    <m/>
    <s v="TOTAL INICIATIVAS PUESTA EN MARCHA"/>
    <n v="4507715000"/>
    <n v="0"/>
    <n v="1888325000"/>
    <n v="0"/>
    <n v="0"/>
    <n v="0"/>
    <n v="1888325000"/>
    <n v="2619390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NUEVAS"/>
    <m/>
    <m/>
    <m/>
    <m/>
    <m/>
    <m/>
    <m/>
    <m/>
    <m/>
    <m/>
  </r>
  <r>
    <n v="31"/>
    <s v="N"/>
    <x v="6"/>
    <x v="6"/>
    <s v="REGIONAL"/>
    <x v="6"/>
    <s v="EJECUCION"/>
    <n v="30469138"/>
    <s v="30469138-EJECUCION"/>
    <s v="DIAGNOSTICO PARA LA ESTRATEGIA REGIONAL RESIDUOS SOLIDOS"/>
    <n v="99796000"/>
    <n v="0"/>
    <n v="50000000"/>
    <n v="0"/>
    <n v="0"/>
    <n v="0"/>
    <n v="50000000"/>
    <n v="49796000"/>
    <s v="ARI"/>
    <s v="SR"/>
  </r>
  <r>
    <n v="31"/>
    <s v="N"/>
    <x v="1"/>
    <x v="6"/>
    <s v="REGIONAL"/>
    <x v="2"/>
    <s v="EJECUCION"/>
    <n v="30488757"/>
    <s v="30488757-EJECUCION"/>
    <s v="HABILITACION BANCO DE LECHE MATERNA DONADA"/>
    <n v="600000000"/>
    <n v="0"/>
    <n v="0"/>
    <n v="0"/>
    <n v="0"/>
    <n v="0"/>
    <n v="0"/>
    <n v="600000000"/>
    <s v="SOLICITUD SSR"/>
    <s v="SR"/>
  </r>
  <r>
    <n v="29"/>
    <s v="N"/>
    <x v="1"/>
    <x v="6"/>
    <s v="REGIONAL"/>
    <x v="2"/>
    <s v="EJECUCION"/>
    <n v="40001507"/>
    <s v="40001507-EJECUCION"/>
    <s v="HABILITACION DE BOX Y CAMARA HIPERBARICA(C33)"/>
    <n v="690000000"/>
    <n v="0"/>
    <n v="0"/>
    <n v="0"/>
    <n v="0"/>
    <n v="0"/>
    <n v="0"/>
    <n v="690000000"/>
    <s v="SOLICITUD SSR"/>
    <s v="SR*"/>
  </r>
  <r>
    <n v="29"/>
    <s v="N"/>
    <x v="1"/>
    <x v="6"/>
    <s v="REGIONAL"/>
    <x v="2"/>
    <s v="EJECUCION"/>
    <n v="30488894"/>
    <s v="30488894-EJECUCION"/>
    <s v="ADQUISICION EQUIPOS Y EQUIPAMIENTO PARA HABILITACION PABELLON CMA (C33)"/>
    <n v="1055427000"/>
    <n v="0"/>
    <n v="0"/>
    <n v="0"/>
    <n v="0"/>
    <n v="0"/>
    <n v="0"/>
    <n v="1055427000"/>
    <s v="SOLICITUD SSR"/>
    <s v="SR*"/>
  </r>
  <r>
    <n v="31"/>
    <s v="N"/>
    <x v="2"/>
    <x v="6"/>
    <s v="REGIONAL"/>
    <x v="2"/>
    <s v="DISEÑO"/>
    <n v="30433022"/>
    <s v="30433022-DISEÑO"/>
    <s v="CONSTRUCCION EDIFICIO INSTITUCIONAL ONEMI LOS LAGOS"/>
    <n v="200000000"/>
    <n v="0"/>
    <n v="0"/>
    <n v="0"/>
    <n v="0"/>
    <n v="0"/>
    <n v="0"/>
    <n v="200000000"/>
    <s v="SOLICITUD ONEMI"/>
    <s v="SR"/>
  </r>
  <r>
    <m/>
    <m/>
    <x v="0"/>
    <x v="0"/>
    <m/>
    <x v="0"/>
    <m/>
    <m/>
    <m/>
    <s v="TOTAL DE INICIATIVAS NUEVAS"/>
    <n v="2645223000"/>
    <n v="0"/>
    <n v="50000000"/>
    <n v="0"/>
    <n v="0"/>
    <n v="0"/>
    <n v="50000000"/>
    <n v="2595223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REGIONAL"/>
    <n v="11682387000"/>
    <n v="995670000"/>
    <n v="3938325000"/>
    <n v="0"/>
    <n v="0"/>
    <n v="0"/>
    <n v="3938325000"/>
    <n v="6748392000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FOMENTO"/>
    <m/>
    <m/>
    <m/>
    <m/>
    <m/>
    <m/>
    <m/>
    <m/>
    <m/>
    <m/>
  </r>
  <r>
    <m/>
    <m/>
    <x v="0"/>
    <x v="0"/>
    <m/>
    <x v="0"/>
    <m/>
    <m/>
    <m/>
    <s v="INICIATIVAS DE ARRASTRE"/>
    <m/>
    <m/>
    <m/>
    <m/>
    <m/>
    <m/>
    <m/>
    <m/>
    <m/>
    <m/>
  </r>
  <r>
    <n v="33"/>
    <s v="A"/>
    <x v="12"/>
    <x v="7"/>
    <s v="FOMENTO"/>
    <x v="9"/>
    <s v="EJECUCION"/>
    <n v="30342022"/>
    <s v="30342022-EJECUCION"/>
    <s v="TRANSFERENCIA PDT PECUARIO BOVINO Y AGROINDUSTRIAL TPV"/>
    <n v="198000000"/>
    <n v="193245960"/>
    <n v="2254039"/>
    <n v="0"/>
    <n v="0"/>
    <n v="0"/>
    <n v="2254039"/>
    <n v="2500001"/>
    <s v="EN EJECUCION"/>
    <s v="RS"/>
  </r>
  <r>
    <n v="33"/>
    <s v="A"/>
    <x v="7"/>
    <x v="7"/>
    <s v="FOMENTO"/>
    <x v="2"/>
    <s v="EJECUCION"/>
    <n v="30364279"/>
    <s v="30364279-EJECUCION"/>
    <s v="TRANSFERENCIA PROGRAMA  FOMENTO PRODUCTIVO ASOCIATIVO 2 REGION DE LOS LAGOS"/>
    <n v="1007332301"/>
    <n v="994077298"/>
    <n v="0"/>
    <n v="0"/>
    <n v="0"/>
    <n v="0"/>
    <n v="0"/>
    <n v="13255003"/>
    <s v="EN EJECUCION"/>
    <s v="RS**"/>
  </r>
  <r>
    <n v="33"/>
    <s v="A"/>
    <x v="7"/>
    <x v="7"/>
    <s v="FOMENTO"/>
    <x v="2"/>
    <s v="EJECUCION"/>
    <n v="30399283"/>
    <s v="30399283-EJECUCION"/>
    <s v="DIFUSION PROG. DE APLICACIÓN DE ESTRATEGIAS DE PROMOCION"/>
    <n v="12000000"/>
    <n v="0"/>
    <n v="0"/>
    <n v="0"/>
    <n v="0"/>
    <n v="0"/>
    <n v="0"/>
    <n v="12000000"/>
    <s v="EN EJECUCION"/>
    <s v="RS**"/>
  </r>
  <r>
    <n v="33"/>
    <s v="A"/>
    <x v="12"/>
    <x v="7"/>
    <s v="FOMENTO"/>
    <x v="9"/>
    <s v="EJECUCION"/>
    <n v="30326872"/>
    <s v="30326872-EJECUCION"/>
    <s v="TRANSFERENCIA Y ADOPCION DESARROLLO CAPITAL HUMANO PARA LA AGRICULTURA FAMILIAR CAMPESINA"/>
    <n v="60000000"/>
    <n v="59123879"/>
    <n v="0"/>
    <n v="0"/>
    <n v="0"/>
    <n v="0"/>
    <n v="0"/>
    <n v="876121"/>
    <s v="EN EJECUCION"/>
    <s v="RS**"/>
  </r>
  <r>
    <n v="33"/>
    <s v="A"/>
    <x v="11"/>
    <x v="7"/>
    <s v="FOMENTO"/>
    <x v="9"/>
    <s v="EJECUCION"/>
    <n v="30341732"/>
    <s v="30341732-EJECUCION"/>
    <s v="TRANSFERENCIA FORTALECER PESCA ARTESANAL CHAITEN, HUALAIHUE Y COCHAMO"/>
    <n v="378000000"/>
    <n v="292548000"/>
    <n v="45024120"/>
    <n v="45024120"/>
    <n v="0"/>
    <n v="45024120"/>
    <n v="0"/>
    <n v="40427880"/>
    <s v="EN EJECUCION"/>
    <s v="RS**"/>
  </r>
  <r>
    <n v="33"/>
    <s v="A"/>
    <x v="7"/>
    <x v="7"/>
    <s v="FOMENTO"/>
    <x v="9"/>
    <s v="EJECUCION"/>
    <n v="30342073"/>
    <s v="30342073-EJECUCION"/>
    <s v="TRANSFERENCIA DESARROLLO SUSTENTABLE DESTINO TURISTICO PATAGONIA VERDE"/>
    <n v="960000000"/>
    <n v="482500000"/>
    <n v="332475880"/>
    <n v="0"/>
    <n v="0"/>
    <n v="0"/>
    <n v="332475880"/>
    <n v="145024120"/>
    <s v="EN EJECUCION"/>
    <s v="RS"/>
  </r>
  <r>
    <n v="33"/>
    <s v="A"/>
    <x v="7"/>
    <x v="7"/>
    <s v="FOMENTO"/>
    <x v="9"/>
    <s v="EJECUCION"/>
    <n v="30345125"/>
    <s v="30345125-EJECUCION"/>
    <s v="TRANSFERENCIA FORTALECIMIENTO MICRO Y PEQUEÑA EMPRESA"/>
    <n v="1060000000"/>
    <n v="790964379"/>
    <n v="251286941"/>
    <n v="0"/>
    <n v="0"/>
    <n v="0"/>
    <n v="251286941"/>
    <n v="17748680"/>
    <s v="EN EJECUCION"/>
    <s v="RS"/>
  </r>
  <r>
    <n v="33"/>
    <s v="A"/>
    <x v="7"/>
    <x v="7"/>
    <s v="FOMENTO"/>
    <x v="9"/>
    <s v="EJECUCION"/>
    <n v="30342023"/>
    <s v="30342023-EJECUCION"/>
    <s v="CAPACITACION CENTRO EMPRENDIMIENTO PATAGONIA VERDE "/>
    <n v="602433000"/>
    <n v="184553121"/>
    <n v="182650500"/>
    <n v="0"/>
    <n v="0"/>
    <n v="0"/>
    <n v="182650500"/>
    <n v="235229379"/>
    <s v="EN EJECUCION"/>
    <s v="RS"/>
  </r>
  <r>
    <n v="33"/>
    <s v="A"/>
    <x v="12"/>
    <x v="7"/>
    <s v="FOMENTO"/>
    <x v="9"/>
    <s v="EJECUCION"/>
    <n v="30329922"/>
    <s v="30329922-EJECUCION"/>
    <s v="TRANSFERENCIA TECNOLOGICA PARA EL DESARROLLO Y POTENCIAMIENTO DE LA AFC"/>
    <n v="530000000"/>
    <n v="72327909"/>
    <n v="200000000"/>
    <n v="0"/>
    <n v="0"/>
    <n v="0"/>
    <n v="200000000"/>
    <n v="257672091"/>
    <s v="EN EJECUCION"/>
    <s v="RS"/>
  </r>
  <r>
    <n v="33"/>
    <s v="A"/>
    <x v="12"/>
    <x v="7"/>
    <s v="FOMENTO"/>
    <x v="9"/>
    <s v="EJECUCION"/>
    <n v="30341173"/>
    <s v="30341173-EJECUCION"/>
    <s v="TRANSFERENCIA PROGRAMA VALORACION SELLO ORIGEN DE PRODUCTOS SILVOAGROPECUARIOS"/>
    <n v="450000000"/>
    <n v="49745252"/>
    <n v="250000000"/>
    <n v="0"/>
    <n v="0"/>
    <n v="0"/>
    <n v="250000000"/>
    <n v="150254748"/>
    <s v="EN EJECUCION"/>
    <s v="RS"/>
  </r>
  <r>
    <n v="33"/>
    <s v="A"/>
    <x v="12"/>
    <x v="7"/>
    <s v="FOMENTO"/>
    <x v="9"/>
    <s v="EJECUCION"/>
    <n v="30341175"/>
    <s v="30341175-EJECUCION"/>
    <s v="PROGRAMA MEJORAMIENTO GENETICO OVINO/BOVINO TPV"/>
    <n v="600000000"/>
    <n v="80000000"/>
    <n v="300000000"/>
    <n v="0"/>
    <n v="0"/>
    <n v="0"/>
    <n v="300000000"/>
    <n v="220000000"/>
    <s v="EN EJECUCION"/>
    <s v="RS"/>
  </r>
  <r>
    <n v="33"/>
    <s v="A"/>
    <x v="12"/>
    <x v="7"/>
    <s v="FOMENTO"/>
    <x v="9"/>
    <s v="EJECUCION"/>
    <n v="30341424"/>
    <s v="30341424-EJECUCION"/>
    <s v="TRANSFERENCIA MONITOREO SITUACION SANITARIA EN BOVINOS Y OVINOS DEL TPV"/>
    <n v="169500000"/>
    <n v="24997878"/>
    <n v="80000000"/>
    <n v="0"/>
    <n v="0"/>
    <n v="0"/>
    <n v="80000000"/>
    <n v="64502122"/>
    <s v="EN EJECUCION"/>
    <s v="RS"/>
  </r>
  <r>
    <n v="33"/>
    <s v="A"/>
    <x v="12"/>
    <x v="7"/>
    <s v="FOMENTO"/>
    <x v="9"/>
    <s v="EJECUCION"/>
    <n v="30341439"/>
    <s v="30341439-EJECUCION"/>
    <s v="TRANSFERENCIA PROGRAMA RECUPERACION SUELO DEGRADADOS EN TPV"/>
    <n v="210000000"/>
    <n v="0"/>
    <n v="150000000"/>
    <n v="0"/>
    <n v="0"/>
    <n v="0"/>
    <n v="150000000"/>
    <n v="60000000"/>
    <s v="EN EJECUCION"/>
    <s v="RS"/>
  </r>
  <r>
    <n v="33"/>
    <s v="A"/>
    <x v="7"/>
    <x v="7"/>
    <s v="FOMENTO"/>
    <x v="9"/>
    <s v="EJECUCION"/>
    <n v="30337226"/>
    <s v="30337226-EJECUCION"/>
    <s v="TRANSFERENCIA DESARROLLO DEL T.I.E. EN TERRITORIO PATAGONIA VERDE "/>
    <n v="1275000000"/>
    <n v="696647777"/>
    <n v="255000000"/>
    <n v="0"/>
    <n v="0"/>
    <n v="0"/>
    <n v="255000000"/>
    <n v="323352223"/>
    <s v="EN EJECUCION"/>
    <s v="RS"/>
  </r>
  <r>
    <n v="33"/>
    <s v="A"/>
    <x v="11"/>
    <x v="7"/>
    <s v="FOMENTO"/>
    <x v="9"/>
    <s v="EJECUCION"/>
    <n v="30398531"/>
    <s v="30398531-EJECUCION"/>
    <s v="CAPITAL SEMILLA PARA POTENCIAR LOS SEIS EJES PRODUCTIVOS A DE LA PROVINCIA DE PALENA"/>
    <n v="658032000"/>
    <n v="178556502"/>
    <n v="205000000"/>
    <n v="0"/>
    <n v="0"/>
    <n v="0"/>
    <n v="205000000"/>
    <n v="274475498"/>
    <s v="EN EJECUCION"/>
    <s v="RS"/>
  </r>
  <r>
    <n v="33"/>
    <s v="A"/>
    <x v="12"/>
    <x v="7"/>
    <s v="FOMENTO"/>
    <x v="9"/>
    <s v="EJECUCION"/>
    <n v="30341275"/>
    <s v="30341275-EJECUCION"/>
    <s v="TRANSFERENCIA PROGRAMA REGULARIZACION DERECHO APROVECHAMIENTOS DE AGUA"/>
    <n v="203000000"/>
    <n v="86207000"/>
    <n v="90000000"/>
    <n v="0"/>
    <n v="0"/>
    <n v="0"/>
    <n v="90000000"/>
    <n v="26793000"/>
    <s v="EN EJECUCION"/>
    <s v="RS"/>
  </r>
  <r>
    <n v="33"/>
    <s v="A"/>
    <x v="7"/>
    <x v="7"/>
    <s v="FOMENTO"/>
    <x v="9"/>
    <s v="EJECUCION"/>
    <n v="30341323"/>
    <s v="30341323-EJECUCION"/>
    <s v="TRANSFERENCIA FORTALECIMIENTO Y COMPETITIVIDAD DE LA ARTESANIA "/>
    <n v="190000000"/>
    <n v="118572000"/>
    <n v="70117000"/>
    <n v="0"/>
    <n v="0"/>
    <n v="0"/>
    <n v="70117000"/>
    <n v="1311000"/>
    <s v="EN EJECUCION"/>
    <s v="RS"/>
  </r>
  <r>
    <n v="33"/>
    <s v="A"/>
    <x v="7"/>
    <x v="7"/>
    <s v="FOMENTO"/>
    <x v="9"/>
    <s v="EJECUCION"/>
    <n v="30341325"/>
    <s v="30341325-EJECUCION"/>
    <s v="TRANSFERENCIA Y ASESORIA  TECNICA EN TURISMO RURAL II ETAPA"/>
    <n v="355000000"/>
    <n v="90171000"/>
    <n v="200000000"/>
    <n v="0"/>
    <n v="0"/>
    <n v="0"/>
    <n v="200000000"/>
    <n v="64829000"/>
    <s v="EN EJECUCION"/>
    <s v="RS"/>
  </r>
  <r>
    <n v="33"/>
    <s v="A"/>
    <x v="12"/>
    <x v="7"/>
    <s v="FOMENTO"/>
    <x v="9"/>
    <s v="EJECUCION"/>
    <n v="30341329"/>
    <s v="30341329-EJECUCION"/>
    <s v="TRANSFERENCIA ASESORIA ESPECIALIZADA CONSOLIDACION TENENCIA TIERRA EN AFC"/>
    <n v="309000000"/>
    <n v="136309404"/>
    <n v="137000000"/>
    <n v="0"/>
    <n v="0"/>
    <n v="0"/>
    <n v="137000000"/>
    <n v="35690596"/>
    <s v="EN EJECUCION"/>
    <s v="RS"/>
  </r>
  <r>
    <n v="33"/>
    <s v="A"/>
    <x v="6"/>
    <x v="7"/>
    <s v="FOMENTO"/>
    <x v="9"/>
    <s v="EJECUCION"/>
    <n v="30426980"/>
    <s v="30426980-EJECUCION"/>
    <s v="SANEAMIENTO DE LA TENENCIA IRREGULAR DE LA PROPIEDAD PATAGONIA VERDE"/>
    <n v="500000000"/>
    <n v="0"/>
    <n v="330000000"/>
    <n v="0"/>
    <n v="0"/>
    <n v="0"/>
    <n v="330000000"/>
    <n v="170000000"/>
    <s v="EN EJECUCION"/>
    <s v="RS"/>
  </r>
  <r>
    <n v="33"/>
    <s v="A"/>
    <x v="7"/>
    <x v="7"/>
    <s v="FOMENTO"/>
    <x v="2"/>
    <s v="EJECUCION"/>
    <n v="30363825"/>
    <s v="30363825-EJECUCION"/>
    <s v="TRANSFERENCIA APOYO A LA COMPETITIVIDAD PRODUCTORES MAPUCHES"/>
    <n v="1000000000"/>
    <n v="334999998"/>
    <n v="465000000"/>
    <n v="0"/>
    <n v="0"/>
    <n v="0"/>
    <n v="465000000"/>
    <n v="200000002"/>
    <s v="EN EJECUCION"/>
    <s v="RS"/>
  </r>
  <r>
    <n v="33"/>
    <s v="A"/>
    <x v="12"/>
    <x v="7"/>
    <s v="FOMENTO"/>
    <x v="10"/>
    <s v="EJECUCION"/>
    <n v="30136317"/>
    <s v="30136317-EJECUCION"/>
    <s v="CAPACITACION ASESORIA TECNICA EN TURISMO RURAL PARA PEQUEÑOS AGRICULToRES"/>
    <n v="191000000"/>
    <n v="78350572"/>
    <n v="48325000"/>
    <n v="0"/>
    <n v="0"/>
    <n v="0"/>
    <n v="48325000"/>
    <n v="64324428"/>
    <s v="EN EJECUCION"/>
    <s v="RS"/>
  </r>
  <r>
    <n v="33"/>
    <s v="A"/>
    <x v="12"/>
    <x v="7"/>
    <s v="FOMENTO"/>
    <x v="2"/>
    <s v="EJECUCION"/>
    <n v="30137060"/>
    <s v="30137060-EJECUCION"/>
    <s v="TRANSFERENCIA PROGRAMAS DE INVERSIONES PRODUCTIVAS EN FAMILIAS USUARIAS DE PROGRAMAS DE ASESORIA INDAP"/>
    <n v="2332740000"/>
    <n v="1317041682"/>
    <n v="500000000"/>
    <n v="0"/>
    <n v="0"/>
    <n v="0"/>
    <n v="500000000"/>
    <n v="515698318"/>
    <s v="EN EJECUCION"/>
    <s v="RS"/>
  </r>
  <r>
    <n v="33"/>
    <s v="A"/>
    <x v="12"/>
    <x v="7"/>
    <s v="FOMENTO"/>
    <x v="9"/>
    <s v="EJECUCION"/>
    <n v="30341233"/>
    <s v="30341233-EJECUCION"/>
    <s v="OBRAS MENORES DE RIEGO Y SUMINISTRO DE AGUA AFC"/>
    <n v="769600000"/>
    <n v="409000000"/>
    <n v="280000000"/>
    <n v="0"/>
    <n v="0"/>
    <n v="0"/>
    <n v="280000000"/>
    <n v="80600000"/>
    <s v="EN EJECUCION"/>
    <s v="RS"/>
  </r>
  <r>
    <n v="33"/>
    <s v="A"/>
    <x v="6"/>
    <x v="7"/>
    <s v="FOMENTO"/>
    <x v="10"/>
    <s v="EJECUCION"/>
    <n v="30378428"/>
    <s v="30378428-EJECUCION"/>
    <s v="SANEAMIENTO ASESORIA LEGAL Y TECNICA  CONSOLIDACION DE LA TENENCIA IMPERFECTA  DE TIERRAS"/>
    <n v="539266000"/>
    <n v="152013727"/>
    <n v="387252273"/>
    <n v="0"/>
    <n v="0"/>
    <n v="0"/>
    <n v="387252273"/>
    <n v="0"/>
    <s v="EN EJECUCION"/>
    <s v="RS"/>
  </r>
  <r>
    <n v="33"/>
    <s v="A"/>
    <x v="12"/>
    <x v="7"/>
    <s v="FOMENTO"/>
    <x v="2"/>
    <s v="EJECUCION"/>
    <n v="30433775"/>
    <s v="30433775-EJECUCION"/>
    <s v="MEJORAMIENTO DE SUELOS  EN TERRITORIOS INDIGENAS"/>
    <n v="500000000"/>
    <n v="7766711"/>
    <n v="300000000"/>
    <n v="0"/>
    <n v="0"/>
    <n v="0"/>
    <n v="300000000"/>
    <n v="192233289"/>
    <s v="EN EJECUCION"/>
    <s v="RS"/>
  </r>
  <r>
    <n v="33"/>
    <s v="A"/>
    <x v="12"/>
    <x v="7"/>
    <s v="FOMENTO"/>
    <x v="2"/>
    <s v="EJECUCION"/>
    <n v="30482019"/>
    <s v="30482019-EJECUCION"/>
    <s v="ERRADICACION VISON DE LA REGION DE LOS LAGOS"/>
    <n v="400000000"/>
    <n v="0"/>
    <n v="300000000"/>
    <n v="0"/>
    <n v="0"/>
    <n v="0"/>
    <n v="300000000"/>
    <n v="100000000"/>
    <s v="EN EJECUCION"/>
    <s v="RS"/>
  </r>
  <r>
    <n v="33"/>
    <s v="A"/>
    <x v="12"/>
    <x v="7"/>
    <s v="FOMENTO"/>
    <x v="2"/>
    <s v="EJECUCION"/>
    <n v="30482027"/>
    <s v="30482027-EJECUCION"/>
    <s v="ERRADICACION SE LA BRUCELOSIS BOVINA"/>
    <n v="500000000"/>
    <n v="20999364"/>
    <n v="300000000"/>
    <n v="0"/>
    <n v="0"/>
    <n v="0"/>
    <n v="300000000"/>
    <n v="179000636"/>
    <s v="EN EJECUCION"/>
    <s v="RS"/>
  </r>
  <r>
    <n v="33"/>
    <s v="A"/>
    <x v="6"/>
    <x v="7"/>
    <s v="FOMENTO"/>
    <x v="10"/>
    <s v="EJECUCION"/>
    <n v="30405874"/>
    <s v="30405874-EJECUCION"/>
    <s v="CAPACITACION NUCLEOS GESTORES TERRITORIOS PIRDT"/>
    <n v="413277000"/>
    <n v="253421837"/>
    <n v="150250575"/>
    <n v="0"/>
    <n v="0"/>
    <n v="0"/>
    <n v="150250575"/>
    <n v="9604588"/>
    <s v="EN EJECUCION"/>
    <s v="RS"/>
  </r>
  <r>
    <n v="33"/>
    <s v="A"/>
    <x v="11"/>
    <x v="7"/>
    <s v="FOMENTO"/>
    <x v="2"/>
    <s v="EJECUCION"/>
    <n v="30135459"/>
    <s v="30135459-EJECUCION"/>
    <s v="TRANSFERENCIA INVERSIÓN EN LA MIPE DEL MEJILLÓN CHILENO"/>
    <n v="917732000"/>
    <n v="772970293"/>
    <n v="22087198"/>
    <n v="0"/>
    <n v="0"/>
    <n v="0"/>
    <n v="22087198"/>
    <n v="122674509"/>
    <s v="EN EJECUCION"/>
    <s v="RS"/>
  </r>
  <r>
    <n v="33"/>
    <s v="A"/>
    <x v="11"/>
    <x v="7"/>
    <s v="FOMENTO"/>
    <x v="2"/>
    <s v="EJECUCION"/>
    <n v="30349427"/>
    <s v="30349427-EJECUCION"/>
    <s v="TRANSFERENCIA MEJORAMIENTO DE LA PRODUCTIVIDAD EN ÁREAS DE MANEJO II"/>
    <n v="540800000"/>
    <n v="211243811"/>
    <n v="245544000"/>
    <n v="0"/>
    <n v="0"/>
    <n v="0"/>
    <n v="245544000"/>
    <n v="84012189"/>
    <s v="EN EJECUCION"/>
    <s v="RS"/>
  </r>
  <r>
    <n v="33"/>
    <s v="A"/>
    <x v="7"/>
    <x v="7"/>
    <s v="FOMENTO"/>
    <x v="2"/>
    <s v="EJECUCION"/>
    <n v="30440729"/>
    <s v="30440729-EJECUCION"/>
    <s v="PROGRAMA APOYO INTEGRAL A LAS FERIAS LIBRES"/>
    <n v="350961000"/>
    <n v="166490237"/>
    <n v="153510229"/>
    <n v="0"/>
    <n v="0"/>
    <n v="0"/>
    <n v="153510229"/>
    <n v="30960534"/>
    <s v="EN EJECUCION"/>
    <s v="RS"/>
  </r>
  <r>
    <n v="33"/>
    <s v="A"/>
    <x v="7"/>
    <x v="7"/>
    <s v="FOMENTO"/>
    <x v="2"/>
    <s v="EJECUCION"/>
    <n v="30464733"/>
    <s v="30464733-EJECUCION"/>
    <s v="TRANFERENCIA EMERGENCIA PRODUCTIVA FERIANTES Y COCINERIAS DEL MAR"/>
    <n v="552107000"/>
    <n v="491888375"/>
    <n v="11525625"/>
    <n v="0"/>
    <n v="0"/>
    <n v="0"/>
    <n v="11525625"/>
    <n v="48693000"/>
    <s v="EN EJECUCION"/>
    <s v="RS"/>
  </r>
  <r>
    <n v="33"/>
    <s v="A"/>
    <x v="12"/>
    <x v="7"/>
    <s v="FOMENTO"/>
    <x v="2"/>
    <s v="EJECUCION"/>
    <n v="30351343"/>
    <s v="30351343-EJECUCION"/>
    <s v="CAPACITACION Y VALORIZACION DE PRODUCTOS AGROPECUARIOS"/>
    <n v="450000000"/>
    <n v="20000000"/>
    <n v="230000000"/>
    <n v="0"/>
    <n v="0"/>
    <n v="0"/>
    <n v="230000000"/>
    <n v="200000000"/>
    <s v="EN EJECUCION"/>
    <s v="RS"/>
  </r>
  <r>
    <n v="33"/>
    <s v="A"/>
    <x v="12"/>
    <x v="7"/>
    <s v="FOMENTO"/>
    <x v="9"/>
    <s v="EJECUCION"/>
    <n v="30419826"/>
    <s v="30419826-EJECUCION"/>
    <s v="CAPACITACION PARA EL FOMENTO AGROFORESTAL EN PALENA Y COCHAMO"/>
    <n v="315000000"/>
    <n v="49500000"/>
    <n v="150000000"/>
    <n v="0"/>
    <n v="0"/>
    <n v="0"/>
    <n v="150000000"/>
    <n v="115500000"/>
    <s v="EN EJECUCION"/>
    <s v="RS"/>
  </r>
  <r>
    <n v="33"/>
    <s v="A"/>
    <x v="12"/>
    <x v="7"/>
    <s v="FOMENTO"/>
    <x v="2"/>
    <s v="EJECUCION"/>
    <n v="30434988"/>
    <s v="30434988-EJECUCION"/>
    <s v="TRANSFERENCIA PROGRAMA INTEGRAL DE RIEGO REGION DE LOS LAGOS"/>
    <n v="2000000000"/>
    <n v="532448249"/>
    <n v="700000000"/>
    <n v="0"/>
    <n v="0"/>
    <n v="0"/>
    <n v="700000000"/>
    <n v="767551751"/>
    <s v="EN EJECUCION"/>
    <s v="RS"/>
  </r>
  <r>
    <n v="33"/>
    <s v="A"/>
    <x v="12"/>
    <x v="7"/>
    <s v="FOMENTO"/>
    <x v="2"/>
    <s v="EJECUCION"/>
    <n v="30481688"/>
    <s v="30481688-EJECUCION"/>
    <s v="FOMENTO AGROECOLOGIA  Y PRODUCCION AGRICULTURA"/>
    <n v="500000000"/>
    <n v="57601935"/>
    <n v="250000000"/>
    <n v="0"/>
    <n v="0"/>
    <n v="0"/>
    <n v="250000000"/>
    <n v="192398065"/>
    <s v="EN EJECUCION"/>
    <s v="RS"/>
  </r>
  <r>
    <n v="33"/>
    <s v="A"/>
    <x v="6"/>
    <x v="7"/>
    <s v="FOMENTO"/>
    <x v="2"/>
    <s v="EJECUCION"/>
    <n v="30136269"/>
    <s v="30136269-EJECUCION"/>
    <s v="PROG. RECAMBIO CALEFACTORES CIUDAD OSORNO"/>
    <n v="1535160000"/>
    <n v="624866319"/>
    <n v="375000000"/>
    <n v="0"/>
    <n v="0"/>
    <n v="0"/>
    <n v="375000000"/>
    <n v="535293681"/>
    <s v="EN EJECUCION"/>
    <s v="RS"/>
  </r>
  <r>
    <n v="33"/>
    <s v="A"/>
    <x v="6"/>
    <x v="7"/>
    <s v="FOMENTO"/>
    <x v="2"/>
    <s v="EJECUCION"/>
    <n v="30136293"/>
    <s v="30136293-EJECUCION"/>
    <s v="PROG. IMPLEMENTACION DE BUENAS PRACTICAS AMBIENTALES"/>
    <n v="500000000"/>
    <n v="382704098"/>
    <n v="117295902"/>
    <n v="0"/>
    <n v="0"/>
    <n v="0"/>
    <n v="117295902"/>
    <n v="0"/>
    <s v="EN EJECUCION"/>
    <s v="RS"/>
  </r>
  <r>
    <n v="33"/>
    <s v="A"/>
    <x v="6"/>
    <x v="7"/>
    <s v="FOMENTO"/>
    <x v="2"/>
    <s v="EJECUCION"/>
    <n v="30136320"/>
    <s v="30136320-EJECUCION"/>
    <s v="PROTECCION APLICACIÓN MODELO USO SUST. EN PAISAJE CONSERV. CHILOÉ"/>
    <n v="688299000"/>
    <n v="32047278"/>
    <n v="460000000"/>
    <n v="0"/>
    <n v="0"/>
    <n v="0"/>
    <n v="460000000"/>
    <n v="196251722"/>
    <s v="EN EJECUCION"/>
    <s v="RS"/>
  </r>
  <r>
    <n v="33"/>
    <s v="A"/>
    <x v="5"/>
    <x v="7"/>
    <s v="FOMENTO"/>
    <x v="2"/>
    <s v="EJECUCION"/>
    <n v="30106837"/>
    <s v="30106837-EJECUCION"/>
    <s v="TRANSFERENCIAS DE HERRAMIENTAS DE VIDA PARA EL APRENDIZAJE"/>
    <n v="1208000000"/>
    <n v="619000000"/>
    <n v="389000000"/>
    <n v="0"/>
    <n v="0"/>
    <n v="0"/>
    <n v="389000000"/>
    <n v="200000000"/>
    <s v="EN EJECUCION"/>
    <s v="RS"/>
  </r>
  <r>
    <n v="33"/>
    <s v="A"/>
    <x v="5"/>
    <x v="7"/>
    <s v="FOMENTO"/>
    <x v="2"/>
    <s v="EJECUCION"/>
    <n v="30124775"/>
    <s v="30124775-EJECUCION"/>
    <s v="MEJORAMIENTO EDUCACION POBLACION ADULTA X REGION"/>
    <n v="279511000"/>
    <n v="19365000"/>
    <n v="260146000"/>
    <n v="0"/>
    <n v="0"/>
    <n v="0"/>
    <n v="260146000"/>
    <n v="0"/>
    <s v="EN EJECUCION"/>
    <s v="RS"/>
  </r>
  <r>
    <n v="33"/>
    <s v="A"/>
    <x v="5"/>
    <x v="7"/>
    <s v="FOMENTO"/>
    <x v="2"/>
    <s v="EJECUCION"/>
    <n v="30124802"/>
    <s v="30124802-EJECUCION"/>
    <s v="TRANSFERENCIA CAPACITACION MEJORAMIENTO DE LA ACTIVIDAD FISICA"/>
    <n v="389000000"/>
    <n v="17450000"/>
    <n v="250000000"/>
    <n v="0"/>
    <n v="0"/>
    <n v="0"/>
    <n v="250000000"/>
    <n v="121550000"/>
    <s v="EN EJECUCION"/>
    <s v="RS"/>
  </r>
  <r>
    <n v="33"/>
    <s v="A"/>
    <x v="5"/>
    <x v="7"/>
    <s v="FOMENTO"/>
    <x v="2"/>
    <s v="EJECUCION"/>
    <n v="30129698"/>
    <s v="30129698-EJECUCION"/>
    <s v="CAPACITACION PERFECCIONAMIENTO ASIGNATURA LENGUA INDIGENA"/>
    <n v="630000000"/>
    <n v="157500000"/>
    <n v="275000000"/>
    <n v="0"/>
    <n v="0"/>
    <n v="0"/>
    <n v="275000000"/>
    <n v="197500000"/>
    <s v="EN EJECUCION"/>
    <s v="RS"/>
  </r>
  <r>
    <n v="33"/>
    <s v="A"/>
    <x v="11"/>
    <x v="7"/>
    <s v="FOMENTO"/>
    <x v="2"/>
    <s v="EJECUCION"/>
    <n v="30398277"/>
    <s v="30398277-EJECUCION"/>
    <s v="RECUPERACION Y DIVERSIFICACION PRODUCCION ACUICOLA EN PEQUEÑA ESCALA"/>
    <n v="394000000"/>
    <n v="0"/>
    <n v="120000000"/>
    <n v="0"/>
    <n v="0"/>
    <n v="0"/>
    <n v="120000000"/>
    <n v="274000000"/>
    <s v="EN EJECUCION"/>
    <s v="RS"/>
  </r>
  <r>
    <n v="33"/>
    <s v="A"/>
    <x v="7"/>
    <x v="7"/>
    <s v="FOMENTO"/>
    <x v="2"/>
    <s v="EJECUCION"/>
    <n v="30342025"/>
    <s v="30342025-EJECUCION"/>
    <s v="TRANSFERENCIA GESTIÓN DEL TERRITORIO TURÍSTICO, REGIÓN DE LOS LAGOS "/>
    <n v="737376000"/>
    <n v="285768614"/>
    <n v="220000000"/>
    <n v="0"/>
    <n v="0"/>
    <n v="0"/>
    <n v="220000000"/>
    <n v="231607386"/>
    <s v="EN EJECUCION"/>
    <s v="RS"/>
  </r>
  <r>
    <n v="33"/>
    <s v="A"/>
    <x v="1"/>
    <x v="7"/>
    <s v="FOMENTO"/>
    <x v="2"/>
    <s v="EJECUCION"/>
    <n v="30135830"/>
    <s v="30135830-EJECUCION"/>
    <s v="TRANSFERENCIA  TECNOLOGICA PREVENCION PRECOZ DE NEOPLASIAS COLORECTALES"/>
    <n v="200089000"/>
    <n v="152279000"/>
    <n v="47810000"/>
    <n v="0"/>
    <n v="0"/>
    <n v="0"/>
    <n v="47810000"/>
    <n v="0"/>
    <s v="EN EJECUCION"/>
    <s v="RS"/>
  </r>
  <r>
    <n v="33"/>
    <s v="A"/>
    <x v="11"/>
    <x v="7"/>
    <s v="FOMENTO"/>
    <x v="2"/>
    <s v="EJECUCION"/>
    <n v="30343724"/>
    <s v="30343724-EJECUCION"/>
    <s v="PROGRAMA FOMENTO Y DESARROLLO PESCA ARTESANAL REGION DE LOS LAGOS 2014-2016"/>
    <n v="2368886000"/>
    <n v="1026634914"/>
    <n v="112940467"/>
    <n v="0"/>
    <n v="0"/>
    <n v="0"/>
    <n v="112940467"/>
    <n v="1229310619"/>
    <s v="EN EJECUCION"/>
    <s v="RS"/>
  </r>
  <r>
    <n v="33"/>
    <s v="A"/>
    <x v="11"/>
    <x v="7"/>
    <s v="FOMENTO"/>
    <x v="2"/>
    <s v="EJECUCION"/>
    <n v="30398233"/>
    <s v="30398233-EJECUCION"/>
    <s v="RECUPERACION DE DIVERSIDAD PROD DE LA PESCA ARTESANAL"/>
    <n v="900000000"/>
    <n v="1833333"/>
    <n v="500000000"/>
    <n v="0"/>
    <n v="0"/>
    <n v="0"/>
    <n v="500000000"/>
    <n v="398166667"/>
    <s v="EN EJECUCION"/>
    <s v="RS"/>
  </r>
  <r>
    <m/>
    <m/>
    <x v="0"/>
    <x v="0"/>
    <m/>
    <x v="0"/>
    <m/>
    <m/>
    <m/>
    <s v="TOTAL DE INICIATIVAS DE ARRASTRE"/>
    <n v="31830101301"/>
    <n v="12725732706"/>
    <n v="10701495749"/>
    <n v="45024120"/>
    <n v="0"/>
    <n v="45024120"/>
    <n v="10656471629"/>
    <n v="8402872846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PUESTAS EN MARCHA"/>
    <m/>
    <m/>
    <m/>
    <m/>
    <m/>
    <m/>
    <m/>
    <m/>
    <m/>
    <m/>
  </r>
  <r>
    <n v="33"/>
    <s v="P"/>
    <x v="7"/>
    <x v="7"/>
    <s v="FOMENTO"/>
    <x v="2"/>
    <s v="EJECUCION"/>
    <n v="30482658"/>
    <s v="30482658-EJECUCION"/>
    <s v="CAPACITACION Y FORTALECIMIENTO PERSONAS MAYORES"/>
    <n v="230000000"/>
    <n v="0"/>
    <n v="76666666.666666672"/>
    <n v="0"/>
    <n v="0"/>
    <n v="0"/>
    <n v="76666666.666666672"/>
    <n v="153333333.33333331"/>
    <s v="APROBADO CORE"/>
    <s v="RS"/>
  </r>
  <r>
    <n v="33"/>
    <s v="P"/>
    <x v="7"/>
    <x v="7"/>
    <s v="FOMENTO"/>
    <x v="2"/>
    <s v="EJECUCION"/>
    <n v="30484364"/>
    <s v="30484364-EJECUCION"/>
    <s v="CAPACITACION DESARROLLO Y FORTALECIMIENTO PERSONAS DISCAPACITADAS"/>
    <n v="230000000"/>
    <n v="0"/>
    <n v="76666666.666666672"/>
    <n v="0"/>
    <n v="0"/>
    <n v="0"/>
    <n v="76666666.666666672"/>
    <n v="153333333.33333331"/>
    <s v="APROBADO CORE"/>
    <s v="RS"/>
  </r>
  <r>
    <m/>
    <m/>
    <x v="0"/>
    <x v="0"/>
    <m/>
    <x v="0"/>
    <m/>
    <m/>
    <m/>
    <s v="TOTAL INICIATIVAS PUESTA EN MARCHA"/>
    <n v="460000000"/>
    <n v="0"/>
    <n v="153333333.33333334"/>
    <n v="0"/>
    <n v="0"/>
    <n v="0"/>
    <n v="153333333.33333334"/>
    <n v="306666666.66666663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INICIATIVAS NUEVAS"/>
    <m/>
    <m/>
    <m/>
    <m/>
    <m/>
    <m/>
    <m/>
    <m/>
    <m/>
    <m/>
  </r>
  <r>
    <n v="33"/>
    <s v="N"/>
    <x v="12"/>
    <x v="7"/>
    <s v="FOMENTO"/>
    <x v="2"/>
    <s v="EJECUCION"/>
    <n v="30485196"/>
    <s v="30485196-EJECUCION"/>
    <s v="CAPACITACION Y MEJORAMIENTO OBRAS PARA USO EFICIENTE REC. HIDRICOS A NIVEL PREDIAL EN COM.IND"/>
    <n v="350000000"/>
    <n v="0"/>
    <n v="40000000"/>
    <n v="0"/>
    <n v="0"/>
    <n v="0"/>
    <n v="40000000"/>
    <n v="310000000"/>
    <s v="ARI"/>
    <s v="SR"/>
  </r>
  <r>
    <n v="33"/>
    <s v="N"/>
    <x v="11"/>
    <x v="7"/>
    <s v="FOMENTO"/>
    <x v="2"/>
    <s v="EJECUCION"/>
    <n v="30485060"/>
    <s v="30485060-EJECUCION"/>
    <s v="RECUPERACION DE ACTIVIDADES PRODUCTIVAS DE LA PESCA ARTESANAL"/>
    <n v="500000000"/>
    <n v="0"/>
    <n v="35000000"/>
    <n v="0"/>
    <n v="0"/>
    <n v="0"/>
    <n v="35000000"/>
    <n v="465000000"/>
    <s v="ARI"/>
    <s v="SR"/>
  </r>
  <r>
    <n v="33"/>
    <s v="N"/>
    <x v="7"/>
    <x v="7"/>
    <s v="REGIONAL"/>
    <x v="2"/>
    <s v="EJECUCION"/>
    <n v="30485426"/>
    <s v="30485426-EJECUCION"/>
    <s v="CAPACITACION PARA EL DES. Y FORTAL. RUTA DE LOS PARQUES REG. LOS LAGOS"/>
    <n v="2000000000"/>
    <n v="0"/>
    <n v="20000000"/>
    <n v="0"/>
    <n v="0"/>
    <n v="0"/>
    <n v="20000000"/>
    <n v="1980000000"/>
    <s v="ARI"/>
    <s v="SR"/>
  </r>
  <r>
    <n v="33"/>
    <s v="N"/>
    <x v="7"/>
    <x v="7"/>
    <s v="PROV. LLANQUIHUE"/>
    <x v="2"/>
    <s v="EJECUCION"/>
    <n v="30479944"/>
    <s v="30479944-EJECUCION"/>
    <s v="CAPACITACION DINAMINACION DEST. TURISTICO PMONTT,CALBUCO,MAULLIN PATRIMONIAL"/>
    <n v="514632000"/>
    <n v="0"/>
    <n v="35613425"/>
    <n v="0"/>
    <n v="0"/>
    <n v="0"/>
    <n v="35613425"/>
    <n v="479018575"/>
    <s v="ARI"/>
    <s v="SR"/>
  </r>
  <r>
    <n v="33"/>
    <s v="N"/>
    <x v="7"/>
    <x v="7"/>
    <s v="PROV. CHILOE"/>
    <x v="2"/>
    <s v="EJECUCION"/>
    <n v="30485206"/>
    <s v="30485206-EJECUCION"/>
    <s v="DIFUSION PARA EL FORTALECIMIENTO Y DSLLO DEL SELLO SIPAM CHILOE EN LA AFC"/>
    <n v="450000000"/>
    <n v="0"/>
    <n v="22500000"/>
    <n v="0"/>
    <n v="0"/>
    <n v="0"/>
    <n v="22500000"/>
    <n v="427500000"/>
    <s v="ARI"/>
    <s v="SR"/>
  </r>
  <r>
    <n v="33"/>
    <s v="N"/>
    <x v="6"/>
    <x v="7"/>
    <s v="CHAITEN"/>
    <x v="2"/>
    <s v="EJECUCION"/>
    <n v="30461825"/>
    <s v="30461825-EJECUCION"/>
    <s v="CAPACITACION TRABAJO EN FIBRA ANIMAL Y VEGETAL MUJERES DE CHAITEN"/>
    <n v="172834000"/>
    <n v="0"/>
    <n v="30000000"/>
    <n v="0"/>
    <n v="0"/>
    <n v="0"/>
    <n v="30000000"/>
    <n v="142834000"/>
    <s v="ARI"/>
    <s v="SR"/>
  </r>
  <r>
    <n v="33"/>
    <s v="N"/>
    <x v="11"/>
    <x v="7"/>
    <s v="FOMENTO"/>
    <x v="2"/>
    <s v="EJECUCION"/>
    <n v="30485056"/>
    <s v="30485056-EJECUCION"/>
    <s v="CAPACITACION TECNICA PARA LA IMPLEMENTACION DEL PLAN DE DESARROLLO DE LA INDUSTRIA MITULICULTURA"/>
    <n v="300000000"/>
    <n v="0"/>
    <n v="30000000"/>
    <n v="0"/>
    <n v="0"/>
    <n v="0"/>
    <n v="30000000"/>
    <n v="270000000"/>
    <s v="ARI"/>
    <s v="SR"/>
  </r>
  <r>
    <n v="33"/>
    <s v="N"/>
    <x v="11"/>
    <x v="7"/>
    <s v="FOMENTO"/>
    <x v="2"/>
    <s v="EJECUCION"/>
    <n v="30485055"/>
    <s v="30485055-EJECUCION"/>
    <s v="CAPACITACION PARA FORTALECIEMIENTO TECNOLOGOCO PARA LA IMPLEMETACION DEL PLAN INDUSTRIAL PARA EL CONSUMO HUMANO"/>
    <n v="300000000"/>
    <n v="0"/>
    <n v="30000000"/>
    <n v="0"/>
    <n v="0"/>
    <n v="0"/>
    <n v="30000000"/>
    <n v="270000000"/>
    <s v="ARI"/>
    <s v="SR"/>
  </r>
  <r>
    <n v="33"/>
    <s v="N"/>
    <x v="7"/>
    <x v="7"/>
    <s v="FOMENTO"/>
    <x v="2"/>
    <s v="EJECUCION"/>
    <n v="30485183"/>
    <s v="30485183-EJECUCION"/>
    <s v="CAPACITACION FORTALECIMIENTO DE LA AUTONOMÍA ECONÓMICA DE MUJERES EMPRENDEDORAS DEL SERNAMEG"/>
    <n v="200000000"/>
    <n v="0"/>
    <n v="30000000"/>
    <n v="0"/>
    <n v="0"/>
    <n v="0"/>
    <n v="30000000"/>
    <n v="170000000"/>
    <s v="ARI"/>
    <s v="SR"/>
  </r>
  <r>
    <n v="33"/>
    <s v="N"/>
    <x v="12"/>
    <x v="7"/>
    <s v="FOMENTO"/>
    <x v="2"/>
    <s v="EJECUCION"/>
    <n v="30400100"/>
    <s v="30400100-EJECUCION"/>
    <s v="CAPACITACION ORDENAMIENTO PREDIAL Y FOMENTO A LA PRODUCCIÓN LIMPIA"/>
    <n v="950008000"/>
    <n v="0"/>
    <n v="30000000"/>
    <n v="0"/>
    <n v="0"/>
    <n v="0"/>
    <n v="30000000"/>
    <n v="920008000"/>
    <s v="ARI"/>
    <s v="SR"/>
  </r>
  <r>
    <n v="33"/>
    <s v="N"/>
    <x v="7"/>
    <x v="7"/>
    <s v="REGIONAL"/>
    <x v="2"/>
    <s v="EJECUCION"/>
    <n v="40001173"/>
    <s v="40001173-EJECUCION"/>
    <s v="CAPACITACION ESCUELA DE OFICIOS TURISMO REGION DE LOS LAGOS"/>
    <n v="120000000"/>
    <n v="0"/>
    <n v="10000000"/>
    <n v="0"/>
    <n v="0"/>
    <n v="0"/>
    <n v="10000000"/>
    <n v="110000000"/>
    <s v="SOLICITUD DIPLAN"/>
    <s v="SR"/>
  </r>
  <r>
    <n v="33"/>
    <s v="N"/>
    <x v="11"/>
    <x v="7"/>
    <s v="REGIONAL"/>
    <x v="2"/>
    <s v="EJECUCION"/>
    <s v="S/C"/>
    <s v="S/C-EJECUCION"/>
    <s v="TRANSFERENCIA DE LA TECNOLOGIA DE PRODUCCION DE JUVENILES DEL PULPO ROJO PATAGONICO"/>
    <n v="301766000"/>
    <n v="0"/>
    <n v="10000000"/>
    <n v="0"/>
    <n v="0"/>
    <n v="0"/>
    <n v="10000000"/>
    <n v="291766000"/>
    <s v="SOLICITUD DIPLAN"/>
    <s v="SR"/>
  </r>
  <r>
    <n v="33"/>
    <s v="N"/>
    <x v="11"/>
    <x v="7"/>
    <s v="REGIONAL"/>
    <x v="2"/>
    <s v="EJECUCION"/>
    <s v="S/C"/>
    <s v="S/C-EJECUCION"/>
    <s v="POTENCIAMIENTO Y DIVERSIFICACION DE LOS ACUICULTORES DE PEQUEÑA ESCALA Y AMERB"/>
    <n v="408440000"/>
    <n v="0"/>
    <n v="10000000"/>
    <n v="0"/>
    <n v="0"/>
    <n v="0"/>
    <n v="10000000"/>
    <n v="398440000"/>
    <s v="SOLICITUD DIPLAN"/>
    <s v="SR"/>
  </r>
  <r>
    <n v="33"/>
    <s v="N"/>
    <x v="11"/>
    <x v="7"/>
    <s v="REGIONAL"/>
    <x v="10"/>
    <s v="EJECUCION"/>
    <n v="40000965"/>
    <s v="40000965-EJECUCION"/>
    <s v="ASISTENCIA TECNICA PESCADORES ARTESANALES SUBTERRITORIO 2 PMDT PATAGONIA VERDE"/>
    <n v="109650000"/>
    <n v="0"/>
    <n v="70000000"/>
    <n v="0"/>
    <n v="0"/>
    <n v="0"/>
    <n v="70000000"/>
    <n v="39650000"/>
    <s v="SOLICITUD DIPLAN"/>
    <s v="SR"/>
  </r>
  <r>
    <n v="33"/>
    <s v="N"/>
    <x v="7"/>
    <x v="7"/>
    <s v="REGIONAL"/>
    <x v="2"/>
    <s v="EJECUCION"/>
    <n v="30433774"/>
    <s v="30433774-EJECUCION"/>
    <s v="DIFUSION Y PROMOCION TURISTICA REGION DE LOS LAGOS"/>
    <n v="2700000000"/>
    <n v="0"/>
    <n v="10000000"/>
    <n v="0"/>
    <n v="0"/>
    <n v="0"/>
    <n v="10000000"/>
    <n v="2690000000"/>
    <s v="SOLICITUD DIPLAN"/>
    <s v="SR"/>
  </r>
  <r>
    <n v="33"/>
    <s v="N"/>
    <x v="7"/>
    <x v="7"/>
    <s v="REGIONAL"/>
    <x v="2"/>
    <s v="EJECUCION"/>
    <n v="40001266"/>
    <s v="40001266-EJECUCION"/>
    <s v="CAPACITACION PARA DESARROLLO Y FORTALECIMIENTO PRODUCTIVO DE ZONAS ESTRATEGICAS"/>
    <n v="400000000"/>
    <n v="0"/>
    <n v="10000000"/>
    <n v="0"/>
    <n v="0"/>
    <n v="0"/>
    <n v="10000000"/>
    <n v="390000000"/>
    <s v="SOLICITUD DIPLAN"/>
    <s v="SR"/>
  </r>
  <r>
    <n v="33"/>
    <s v="N"/>
    <x v="7"/>
    <x v="7"/>
    <s v="PROV. CHILOE"/>
    <x v="2"/>
    <s v="EJECUCION"/>
    <n v="40000631"/>
    <s v="40000631-EJECUCION"/>
    <s v="CAPACITACION Y FORTALECIMIENTO PESCADORES ARTESANALES DE CUCAO"/>
    <n v="200000000"/>
    <n v="0"/>
    <n v="30000000"/>
    <n v="0"/>
    <n v="0"/>
    <n v="0"/>
    <n v="30000000"/>
    <n v="170000000"/>
    <s v="ARI"/>
    <s v="SR"/>
  </r>
  <r>
    <n v="33"/>
    <s v="N"/>
    <x v="6"/>
    <x v="7"/>
    <s v="REGIONAL"/>
    <x v="11"/>
    <s v="EJECUCION"/>
    <s v="S/C"/>
    <s v="S/C-EJECUCION"/>
    <s v="FONDO INNOVACION Y COMPETITIVIDAD"/>
    <n v="1990433000"/>
    <n v="0"/>
    <n v="1990433000"/>
    <n v="0"/>
    <n v="0"/>
    <n v="0"/>
    <n v="1990433000"/>
    <n v="0"/>
    <s v="APROBADO  LEY "/>
    <s v="RS"/>
  </r>
  <r>
    <m/>
    <m/>
    <x v="0"/>
    <x v="0"/>
    <m/>
    <x v="0"/>
    <m/>
    <m/>
    <m/>
    <s v="TOTAL DE INICIATIVAS NUEVAS"/>
    <n v="11967763000"/>
    <n v="0"/>
    <n v="2443546425"/>
    <n v="0"/>
    <n v="0"/>
    <n v="0"/>
    <n v="2443546425"/>
    <n v="9524216575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FOMENTO"/>
    <n v="44257864301"/>
    <n v="12725732706"/>
    <n v="13298375507.333334"/>
    <n v="45024120"/>
    <n v="0"/>
    <n v="45024120"/>
    <n v="13253351387.333334"/>
    <n v="18233756087.666664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s v="TOTAL PRESUPUESTO 2018"/>
    <n v="488875018896.19678"/>
    <n v="135082447683"/>
    <n v="110223094785.64462"/>
    <n v="1565834672"/>
    <n v="4018099064"/>
    <n v="5583933736"/>
    <n v="104639161049.64462"/>
    <n v="243569476427.55212"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  <r>
    <m/>
    <m/>
    <x v="0"/>
    <x v="0"/>
    <m/>
    <x v="0"/>
    <m/>
    <m/>
    <m/>
    <m/>
    <m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45">
  <r>
    <x v="0"/>
    <x v="0"/>
    <s v="G. ADMINISTRATIVOS"/>
    <n v="0"/>
    <x v="0"/>
    <n v="0"/>
  </r>
  <r>
    <x v="0"/>
    <x v="0"/>
    <s v="CONSULTORIA"/>
    <n v="0"/>
    <x v="0"/>
    <n v="0"/>
  </r>
  <r>
    <x v="0"/>
    <x v="0"/>
    <s v="OBRAS CIVILES"/>
    <n v="0"/>
    <x v="0"/>
    <n v="0"/>
  </r>
  <r>
    <x v="0"/>
    <x v="0"/>
    <s v="EQUIPAMIENTO"/>
    <n v="0"/>
    <x v="0"/>
    <n v="2817000"/>
  </r>
  <r>
    <x v="0"/>
    <x v="0"/>
    <s v="EQUIPOS"/>
    <n v="0"/>
    <x v="0"/>
    <n v="14978000"/>
  </r>
  <r>
    <x v="1"/>
    <x v="1"/>
    <s v="G. ADMINISTRATIVOS"/>
    <n v="0"/>
    <x v="0"/>
    <n v="0"/>
  </r>
  <r>
    <x v="1"/>
    <x v="1"/>
    <s v="EQUIPOS"/>
    <n v="0"/>
    <x v="0"/>
    <n v="0"/>
  </r>
  <r>
    <x v="1"/>
    <x v="1"/>
    <s v="OBRAS CIVILES"/>
    <n v="0"/>
    <x v="0"/>
    <n v="17404953"/>
  </r>
  <r>
    <x v="1"/>
    <x v="1"/>
    <s v="EQUIPAMIENTO"/>
    <n v="0"/>
    <x v="0"/>
    <n v="0"/>
  </r>
  <r>
    <x v="2"/>
    <x v="2"/>
    <s v="G. ADMINISTRATIVOS"/>
    <n v="0"/>
    <x v="0"/>
    <n v="0"/>
  </r>
  <r>
    <x v="2"/>
    <x v="2"/>
    <s v="CONSULTORIA"/>
    <n v="0"/>
    <x v="0"/>
    <n v="0"/>
  </r>
  <r>
    <x v="2"/>
    <x v="2"/>
    <s v="OBRAS CIVILES"/>
    <n v="0"/>
    <x v="0"/>
    <n v="0"/>
  </r>
  <r>
    <x v="2"/>
    <x v="2"/>
    <s v="EQUIPAMIENTO"/>
    <n v="0"/>
    <x v="0"/>
    <n v="10000000"/>
  </r>
  <r>
    <x v="2"/>
    <x v="2"/>
    <s v="EQUIPOS"/>
    <n v="0"/>
    <x v="0"/>
    <n v="4281378"/>
  </r>
  <r>
    <x v="3"/>
    <x v="3"/>
    <s v="G. ADMINISTRATIVOS"/>
    <n v="0"/>
    <x v="0"/>
    <n v="0"/>
  </r>
  <r>
    <x v="3"/>
    <x v="3"/>
    <s v="CONSULTORIA"/>
    <n v="0"/>
    <x v="0"/>
    <n v="0"/>
  </r>
  <r>
    <x v="3"/>
    <x v="3"/>
    <s v="OBRAS CIVILES"/>
    <n v="0"/>
    <x v="0"/>
    <n v="0"/>
  </r>
  <r>
    <x v="3"/>
    <x v="3"/>
    <s v="EQUIPAMIENTO"/>
    <n v="0"/>
    <x v="0"/>
    <n v="5781172"/>
  </r>
  <r>
    <x v="3"/>
    <x v="3"/>
    <s v="EQUIPOS"/>
    <n v="0"/>
    <x v="0"/>
    <n v="6127529"/>
  </r>
  <r>
    <x v="4"/>
    <x v="4"/>
    <s v="G. ADMINISTRATIVOS"/>
    <n v="0"/>
    <x v="0"/>
    <n v="0"/>
  </r>
  <r>
    <x v="4"/>
    <x v="4"/>
    <s v="CONSULTORIA"/>
    <n v="0"/>
    <x v="0"/>
    <n v="0"/>
  </r>
  <r>
    <x v="4"/>
    <x v="4"/>
    <s v="OBRAS CIVILES"/>
    <n v="0"/>
    <x v="1"/>
    <n v="0"/>
  </r>
  <r>
    <x v="4"/>
    <x v="4"/>
    <s v="EQUIPAMIENTO"/>
    <n v="0"/>
    <x v="0"/>
    <n v="0"/>
  </r>
  <r>
    <x v="4"/>
    <x v="4"/>
    <s v="EQUIPOS"/>
    <n v="0"/>
    <x v="0"/>
    <n v="0"/>
  </r>
  <r>
    <x v="5"/>
    <x v="5"/>
    <s v="G. ADMINISTRATIVOS"/>
    <n v="0"/>
    <x v="0"/>
    <n v="0"/>
  </r>
  <r>
    <x v="6"/>
    <x v="6"/>
    <s v="CONSULTORIA"/>
    <n v="0"/>
    <x v="0"/>
    <n v="0"/>
  </r>
  <r>
    <x v="6"/>
    <x v="6"/>
    <s v="OBRAS CIVILES"/>
    <n v="0"/>
    <x v="0"/>
    <n v="0"/>
  </r>
  <r>
    <x v="7"/>
    <x v="7"/>
    <s v="G. ADMINISTRATIVOS"/>
    <n v="0"/>
    <x v="0"/>
    <n v="0"/>
  </r>
  <r>
    <x v="6"/>
    <x v="6"/>
    <s v="CONSULTORIA"/>
    <n v="0"/>
    <x v="0"/>
    <n v="0"/>
  </r>
  <r>
    <x v="8"/>
    <x v="8"/>
    <s v="G. ADMINISTRATIVOS"/>
    <n v="0"/>
    <x v="0"/>
    <n v="0"/>
  </r>
  <r>
    <x v="6"/>
    <x v="6"/>
    <s v="CONSULTORIA"/>
    <n v="0"/>
    <x v="0"/>
    <n v="0"/>
  </r>
  <r>
    <x v="6"/>
    <x v="6"/>
    <s v="OBRAS CIVILES"/>
    <n v="0"/>
    <x v="0"/>
    <n v="0"/>
  </r>
  <r>
    <x v="9"/>
    <x v="9"/>
    <s v="G. ADMINISTRATIVOS"/>
    <n v="0"/>
    <x v="0"/>
    <n v="0"/>
  </r>
  <r>
    <x v="6"/>
    <x v="6"/>
    <s v="CONSULTORIA"/>
    <n v="0"/>
    <x v="0"/>
    <n v="0"/>
  </r>
  <r>
    <x v="6"/>
    <x v="6"/>
    <s v="OBRAS CIVILES"/>
    <n v="0"/>
    <x v="0"/>
    <n v="0"/>
  </r>
  <r>
    <x v="6"/>
    <x v="6"/>
    <s v="TERRENOS"/>
    <n v="0"/>
    <x v="0"/>
    <n v="0"/>
  </r>
  <r>
    <x v="10"/>
    <x v="10"/>
    <s v="G. ADMINISTRATIVOS"/>
    <n v="0"/>
    <x v="0"/>
    <n v="0"/>
  </r>
  <r>
    <x v="6"/>
    <x v="6"/>
    <s v="CONSULTORIA"/>
    <n v="0"/>
    <x v="0"/>
    <n v="0"/>
  </r>
  <r>
    <x v="6"/>
    <x v="6"/>
    <s v="OBRAS CIVILES"/>
    <n v="0"/>
    <x v="0"/>
    <n v="0"/>
  </r>
  <r>
    <x v="6"/>
    <x v="6"/>
    <s v="EQUIPAMIENTO"/>
    <n v="0"/>
    <x v="0"/>
    <n v="0"/>
  </r>
  <r>
    <x v="6"/>
    <x v="6"/>
    <s v="EQUIPOS"/>
    <n v="0"/>
    <x v="0"/>
    <n v="0"/>
  </r>
  <r>
    <x v="11"/>
    <x v="11"/>
    <s v="OBRAS CIVILES"/>
    <n v="0"/>
    <x v="0"/>
    <n v="0"/>
  </r>
  <r>
    <x v="6"/>
    <x v="6"/>
    <s v="CONSULTORIA"/>
    <n v="0"/>
    <x v="0"/>
    <n v="0"/>
  </r>
  <r>
    <x v="6"/>
    <x v="6"/>
    <s v="G. ADMINISTRATIVOS"/>
    <n v="0"/>
    <x v="0"/>
    <n v="0"/>
  </r>
  <r>
    <x v="12"/>
    <x v="12"/>
    <s v="OBRAS CIVILES"/>
    <n v="113000000"/>
    <x v="2"/>
    <n v="34942831"/>
  </r>
  <r>
    <x v="12"/>
    <x v="12"/>
    <s v="CONSULTORIA"/>
    <n v="1437500"/>
    <x v="3"/>
    <n v="1437500"/>
  </r>
  <r>
    <x v="13"/>
    <x v="12"/>
    <s v="G. ADMINISTRATIVOS"/>
    <n v="0"/>
    <x v="0"/>
    <n v="0"/>
  </r>
  <r>
    <x v="14"/>
    <x v="13"/>
    <s v="OBRAS CIVILES"/>
    <m/>
    <x v="0"/>
    <n v="0"/>
  </r>
  <r>
    <x v="6"/>
    <x v="6"/>
    <s v="CONSULTORIA"/>
    <n v="0"/>
    <x v="0"/>
    <n v="0"/>
  </r>
  <r>
    <x v="6"/>
    <x v="6"/>
    <s v="G. ADMINISTRATIVOS"/>
    <n v="0"/>
    <x v="0"/>
    <n v="0"/>
  </r>
  <r>
    <x v="15"/>
    <x v="14"/>
    <s v="G. ADMINISTRATIVOS"/>
    <n v="0"/>
    <x v="0"/>
    <n v="0"/>
  </r>
  <r>
    <x v="15"/>
    <x v="14"/>
    <s v="CONSULTORIA"/>
    <n v="0"/>
    <x v="0"/>
    <n v="0"/>
  </r>
  <r>
    <x v="16"/>
    <x v="15"/>
    <s v="G. ADMINISTRATIVOS"/>
    <n v="0"/>
    <x v="0"/>
    <n v="0"/>
  </r>
  <r>
    <x v="16"/>
    <x v="15"/>
    <s v="CONSULTORIA"/>
    <n v="1300000"/>
    <x v="4"/>
    <n v="1300000"/>
  </r>
  <r>
    <x v="16"/>
    <x v="15"/>
    <s v="OBRAS CIVILES"/>
    <n v="85000000"/>
    <x v="5"/>
    <n v="100000000"/>
  </r>
  <r>
    <x v="16"/>
    <x v="15"/>
    <s v="EQUIPAMIENTO"/>
    <n v="0"/>
    <x v="0"/>
    <n v="0"/>
  </r>
  <r>
    <x v="16"/>
    <x v="15"/>
    <s v="EQUIPOS"/>
    <n v="0"/>
    <x v="0"/>
    <n v="0"/>
  </r>
  <r>
    <x v="17"/>
    <x v="16"/>
    <s v="OBRAS CIVILES"/>
    <n v="177591"/>
    <x v="0"/>
    <n v="0"/>
  </r>
  <r>
    <x v="6"/>
    <x v="6"/>
    <s v="CONSULTORIA"/>
    <n v="0"/>
    <x v="0"/>
    <n v="0"/>
  </r>
  <r>
    <x v="6"/>
    <x v="6"/>
    <s v="G. ADMINISTRATIVOS"/>
    <n v="0"/>
    <x v="0"/>
    <n v="0"/>
  </r>
  <r>
    <x v="18"/>
    <x v="17"/>
    <s v="G. ADMINISTRATIVOS"/>
    <n v="0"/>
    <x v="0"/>
    <n v="0"/>
  </r>
  <r>
    <x v="6"/>
    <x v="6"/>
    <s v="CONSULTORIA"/>
    <n v="0"/>
    <x v="0"/>
    <n v="0"/>
  </r>
  <r>
    <x v="19"/>
    <x v="18"/>
    <s v="OBRAS CIVILES"/>
    <n v="30000000"/>
    <x v="6"/>
    <n v="75000000"/>
  </r>
  <r>
    <x v="19"/>
    <x v="18"/>
    <s v="CONSULTORIA"/>
    <n v="0"/>
    <x v="0"/>
    <n v="0"/>
  </r>
  <r>
    <x v="19"/>
    <x v="18"/>
    <s v="G. ADMINISTRATIVOS"/>
    <n v="0"/>
    <x v="0"/>
    <n v="0"/>
  </r>
  <r>
    <x v="20"/>
    <x v="19"/>
    <s v="OBRAS CIVILES"/>
    <n v="0"/>
    <x v="0"/>
    <n v="0"/>
  </r>
  <r>
    <x v="6"/>
    <x v="6"/>
    <s v="CONSULTORIA"/>
    <n v="0"/>
    <x v="0"/>
    <n v="0"/>
  </r>
  <r>
    <x v="6"/>
    <x v="6"/>
    <s v="G. ADMINISTRATIVOS"/>
    <n v="0"/>
    <x v="0"/>
    <n v="0"/>
  </r>
  <r>
    <x v="21"/>
    <x v="20"/>
    <s v="G. ADMINISTRATIVOS"/>
    <n v="0"/>
    <x v="0"/>
    <n v="0"/>
  </r>
  <r>
    <x v="6"/>
    <x v="6"/>
    <s v="CONSULTORIA"/>
    <n v="0"/>
    <x v="0"/>
    <n v="0"/>
  </r>
  <r>
    <x v="6"/>
    <x v="6"/>
    <s v="OBRAS CIVILES"/>
    <n v="0"/>
    <x v="0"/>
    <n v="0"/>
  </r>
  <r>
    <x v="6"/>
    <x v="6"/>
    <s v="TERRENOS"/>
    <n v="0"/>
    <x v="0"/>
    <n v="0"/>
  </r>
  <r>
    <x v="22"/>
    <x v="21"/>
    <s v="OBRAS CIVILES"/>
    <n v="6426000"/>
    <x v="7"/>
    <n v="6426000"/>
  </r>
  <r>
    <x v="23"/>
    <x v="22"/>
    <s v="OBRAS CIVILES"/>
    <n v="22000000"/>
    <x v="6"/>
    <n v="85000000"/>
  </r>
  <r>
    <x v="23"/>
    <x v="22"/>
    <s v="CONSULTORIA"/>
    <n v="1200000"/>
    <x v="8"/>
    <n v="1200000"/>
  </r>
  <r>
    <x v="24"/>
    <x v="22"/>
    <s v="G. ADMINISTRATIVOS"/>
    <n v="0"/>
    <x v="0"/>
    <n v="0"/>
  </r>
  <r>
    <x v="25"/>
    <x v="22"/>
    <s v="EQUIPAMIENTO"/>
    <n v="0"/>
    <x v="0"/>
    <n v="0"/>
  </r>
  <r>
    <x v="26"/>
    <x v="22"/>
    <s v="EQUIPOS"/>
    <n v="0"/>
    <x v="0"/>
    <n v="0"/>
  </r>
  <r>
    <x v="27"/>
    <x v="23"/>
    <s v="OBRAS CIVILES"/>
    <m/>
    <x v="9"/>
    <m/>
  </r>
  <r>
    <x v="28"/>
    <x v="24"/>
    <s v="OBRAS CIVILES"/>
    <n v="0"/>
    <x v="0"/>
    <n v="0"/>
  </r>
  <r>
    <x v="6"/>
    <x v="6"/>
    <s v="CONSULTORIA"/>
    <n v="0"/>
    <x v="0"/>
    <n v="0"/>
  </r>
  <r>
    <x v="6"/>
    <x v="6"/>
    <s v="G. ADMINISTRATIVOS"/>
    <n v="0"/>
    <x v="0"/>
    <n v="0"/>
  </r>
  <r>
    <x v="6"/>
    <x v="6"/>
    <s v="EQUIPAMIENTO"/>
    <n v="0"/>
    <x v="0"/>
    <n v="0"/>
  </r>
  <r>
    <x v="6"/>
    <x v="6"/>
    <s v="EQUIPOS"/>
    <n v="0"/>
    <x v="0"/>
    <n v="0"/>
  </r>
  <r>
    <x v="29"/>
    <x v="25"/>
    <s v="TERRENOS"/>
    <n v="0"/>
    <x v="0"/>
    <n v="0"/>
  </r>
  <r>
    <x v="6"/>
    <x v="6"/>
    <s v="G. ADMINISTRATIVOS"/>
    <n v="0"/>
    <x v="0"/>
    <n v="0"/>
  </r>
  <r>
    <x v="6"/>
    <x v="6"/>
    <s v="CONSULTORIA"/>
    <n v="0"/>
    <x v="0"/>
    <n v="0"/>
  </r>
  <r>
    <x v="6"/>
    <x v="6"/>
    <s v="OBRAS CIVILES"/>
    <n v="0"/>
    <x v="0"/>
    <n v="0"/>
  </r>
  <r>
    <x v="30"/>
    <x v="26"/>
    <s v="CONSULTORIA"/>
    <n v="0"/>
    <x v="0"/>
    <n v="0"/>
  </r>
  <r>
    <x v="6"/>
    <x v="6"/>
    <s v="G. ADMINISTRATIVOS"/>
    <n v="0"/>
    <x v="0"/>
    <n v="0"/>
  </r>
  <r>
    <x v="31"/>
    <x v="27"/>
    <s v="MOBILIARIO Y OTROS"/>
    <n v="0"/>
    <x v="0"/>
    <n v="0"/>
  </r>
  <r>
    <x v="32"/>
    <x v="28"/>
    <s v="CONSULTORIA"/>
    <n v="0"/>
    <x v="0"/>
    <n v="27672000"/>
  </r>
  <r>
    <x v="6"/>
    <x v="6"/>
    <s v="OBRAS CIVILES"/>
    <n v="0"/>
    <x v="9"/>
    <n v="0"/>
  </r>
  <r>
    <x v="6"/>
    <x v="6"/>
    <s v="G. ADMINISTRATIVOS"/>
    <n v="0"/>
    <x v="0"/>
    <n v="0"/>
  </r>
  <r>
    <x v="33"/>
    <x v="29"/>
    <s v="CONSULTORIA"/>
    <n v="0"/>
    <x v="0"/>
    <n v="0"/>
  </r>
  <r>
    <x v="6"/>
    <x v="6"/>
    <s v="OBRAS CIVILES"/>
    <n v="0"/>
    <x v="9"/>
    <m/>
  </r>
  <r>
    <x v="6"/>
    <x v="6"/>
    <s v="G. ADMINISTRATIVOS"/>
    <n v="0"/>
    <x v="0"/>
    <n v="0"/>
  </r>
  <r>
    <x v="34"/>
    <x v="30"/>
    <s v="G. ADMINISTRATIVOS"/>
    <n v="0"/>
    <x v="0"/>
    <n v="0"/>
  </r>
  <r>
    <x v="34"/>
    <x v="30"/>
    <s v="CONSULTORIA"/>
    <n v="0"/>
    <x v="10"/>
    <n v="0"/>
  </r>
  <r>
    <x v="35"/>
    <x v="31"/>
    <s v="EDIFICIOS"/>
    <n v="0"/>
    <x v="0"/>
    <n v="0"/>
  </r>
  <r>
    <x v="6"/>
    <x v="6"/>
    <s v="MOBILIARIO Y OTROS"/>
    <n v="0"/>
    <x v="0"/>
    <n v="0"/>
  </r>
  <r>
    <x v="6"/>
    <x v="6"/>
    <s v="MAQUINAS Y EQUIPOS"/>
    <m/>
    <x v="0"/>
    <n v="0"/>
  </r>
  <r>
    <x v="36"/>
    <x v="32"/>
    <s v="OBRAS CIVILES"/>
    <n v="3890464"/>
    <x v="0"/>
    <n v="0"/>
  </r>
  <r>
    <x v="6"/>
    <x v="6"/>
    <s v="G. ADMINISTRATIVOS"/>
    <n v="0"/>
    <x v="0"/>
    <n v="0"/>
  </r>
  <r>
    <x v="37"/>
    <x v="33"/>
    <s v="TERRENOS"/>
    <n v="0"/>
    <x v="0"/>
    <n v="0"/>
  </r>
  <r>
    <x v="38"/>
    <x v="34"/>
    <s v="G. ADMINISTRATIVOS"/>
    <n v="0"/>
    <x v="0"/>
    <n v="0"/>
  </r>
  <r>
    <x v="6"/>
    <x v="6"/>
    <s v="CONSULTORIA"/>
    <n v="1650000"/>
    <x v="0"/>
    <n v="0"/>
  </r>
  <r>
    <x v="6"/>
    <x v="6"/>
    <s v="OBRAS CIVILES"/>
    <n v="0"/>
    <x v="0"/>
    <n v="0"/>
  </r>
  <r>
    <x v="6"/>
    <x v="6"/>
    <s v="EQUIPAMIENTO"/>
    <n v="0"/>
    <x v="0"/>
    <n v="0"/>
  </r>
  <r>
    <x v="6"/>
    <x v="6"/>
    <s v="EQUIPOS"/>
    <n v="0"/>
    <x v="0"/>
    <n v="0"/>
  </r>
  <r>
    <x v="39"/>
    <x v="35"/>
    <s v="OBRAS CIVILES"/>
    <n v="80000000"/>
    <x v="11"/>
    <n v="85000000"/>
  </r>
  <r>
    <x v="40"/>
    <x v="36"/>
    <s v="G. ADMINISTRATIVOS"/>
    <n v="0"/>
    <x v="0"/>
    <n v="0"/>
  </r>
  <r>
    <x v="6"/>
    <x v="6"/>
    <s v="CONSULTORIA"/>
    <n v="0"/>
    <x v="0"/>
    <n v="0"/>
  </r>
  <r>
    <x v="6"/>
    <x v="6"/>
    <s v="OBRAS CIVILES"/>
    <n v="0"/>
    <x v="0"/>
    <n v="0"/>
  </r>
  <r>
    <x v="6"/>
    <x v="6"/>
    <s v="EQUIPAMIENTO"/>
    <n v="0"/>
    <x v="0"/>
    <n v="0"/>
  </r>
  <r>
    <x v="6"/>
    <x v="6"/>
    <s v="EQUIPOS"/>
    <n v="0"/>
    <x v="0"/>
    <n v="0"/>
  </r>
  <r>
    <x v="41"/>
    <x v="37"/>
    <s v="G. ADMINISTRATIVOS"/>
    <n v="0"/>
    <x v="0"/>
    <n v="0"/>
  </r>
  <r>
    <x v="6"/>
    <x v="6"/>
    <s v="CONSULTORIA"/>
    <n v="0"/>
    <x v="0"/>
    <n v="0"/>
  </r>
  <r>
    <x v="6"/>
    <x v="6"/>
    <s v="OBRAS CIVILES"/>
    <n v="0"/>
    <x v="0"/>
    <n v="0"/>
  </r>
  <r>
    <x v="42"/>
    <x v="38"/>
    <s v="G. ADMINISTRATIVOS"/>
    <n v="0"/>
    <x v="0"/>
    <n v="0"/>
  </r>
  <r>
    <x v="6"/>
    <x v="6"/>
    <s v="CONSULTORIA"/>
    <n v="0"/>
    <x v="0"/>
    <n v="0"/>
  </r>
  <r>
    <x v="6"/>
    <x v="6"/>
    <s v="OBRAS CIVILES"/>
    <n v="0"/>
    <x v="0"/>
    <n v="0"/>
  </r>
  <r>
    <x v="43"/>
    <x v="39"/>
    <s v="G. ADMINISTRATIVOS"/>
    <m/>
    <x v="9"/>
    <m/>
  </r>
  <r>
    <x v="43"/>
    <x v="39"/>
    <s v="CONSULTORIA"/>
    <m/>
    <x v="9"/>
    <m/>
  </r>
  <r>
    <x v="43"/>
    <x v="39"/>
    <s v="TERRENO"/>
    <m/>
    <x v="9"/>
    <m/>
  </r>
  <r>
    <x v="43"/>
    <x v="39"/>
    <s v="OBRAS CIVILES"/>
    <n v="76377550"/>
    <x v="12"/>
    <n v="90836651"/>
  </r>
  <r>
    <x v="43"/>
    <x v="39"/>
    <s v="EQUIPAMIENTO"/>
    <m/>
    <x v="9"/>
    <m/>
  </r>
  <r>
    <x v="43"/>
    <x v="39"/>
    <s v="EQUIPOS"/>
    <m/>
    <x v="9"/>
    <m/>
  </r>
  <r>
    <x v="43"/>
    <x v="39"/>
    <s v="VEHICULOS"/>
    <m/>
    <x v="9"/>
    <m/>
  </r>
  <r>
    <x v="44"/>
    <x v="40"/>
    <s v="G. ADMINISTRATIVOS"/>
    <m/>
    <x v="9"/>
    <m/>
  </r>
  <r>
    <x v="44"/>
    <x v="40"/>
    <s v="CONSULTORIA"/>
    <m/>
    <x v="13"/>
    <n v="5560000"/>
  </r>
  <r>
    <x v="44"/>
    <x v="40"/>
    <s v="TERRENO"/>
    <m/>
    <x v="9"/>
    <m/>
  </r>
  <r>
    <x v="44"/>
    <x v="40"/>
    <s v="OBRAS CIVILES"/>
    <m/>
    <x v="9"/>
    <m/>
  </r>
  <r>
    <x v="44"/>
    <x v="40"/>
    <s v="EQUIPAMIENTO"/>
    <m/>
    <x v="9"/>
    <m/>
  </r>
  <r>
    <x v="44"/>
    <x v="40"/>
    <s v="EQUIPOS"/>
    <m/>
    <x v="9"/>
    <m/>
  </r>
  <r>
    <x v="44"/>
    <x v="40"/>
    <s v="VEHICULOS"/>
    <m/>
    <x v="9"/>
    <m/>
  </r>
  <r>
    <x v="45"/>
    <x v="41"/>
    <s v="G. ADMINISTRATIVOS"/>
    <m/>
    <x v="9"/>
    <m/>
  </r>
  <r>
    <x v="45"/>
    <x v="41"/>
    <s v="CONSULTORIA"/>
    <m/>
    <x v="9"/>
    <m/>
  </r>
  <r>
    <x v="45"/>
    <x v="41"/>
    <s v="TERRENO"/>
    <m/>
    <x v="9"/>
    <m/>
  </r>
  <r>
    <x v="45"/>
    <x v="41"/>
    <s v="OBRAS CIVILES"/>
    <m/>
    <x v="9"/>
    <n v="9595774"/>
  </r>
  <r>
    <x v="45"/>
    <x v="41"/>
    <s v="EQUIPAMIENTO"/>
    <m/>
    <x v="9"/>
    <m/>
  </r>
  <r>
    <x v="45"/>
    <x v="41"/>
    <s v="EQUIPOS"/>
    <m/>
    <x v="9"/>
    <n v="2292473"/>
  </r>
  <r>
    <x v="45"/>
    <x v="41"/>
    <s v="VEHICULOS"/>
    <m/>
    <x v="9"/>
    <m/>
  </r>
  <r>
    <x v="46"/>
    <x v="42"/>
    <s v="G. ADMINISTRATIVOS"/>
    <m/>
    <x v="9"/>
    <m/>
  </r>
  <r>
    <x v="46"/>
    <x v="42"/>
    <s v="CONSULTORIA"/>
    <m/>
    <x v="14"/>
    <m/>
  </r>
  <r>
    <x v="46"/>
    <x v="42"/>
    <s v="TERRENO"/>
    <m/>
    <x v="9"/>
    <m/>
  </r>
  <r>
    <x v="46"/>
    <x v="42"/>
    <s v="OBRAS CIVILES"/>
    <m/>
    <x v="9"/>
    <m/>
  </r>
  <r>
    <x v="46"/>
    <x v="42"/>
    <s v="EQUIPAMIENTO"/>
    <m/>
    <x v="9"/>
    <m/>
  </r>
  <r>
    <x v="46"/>
    <x v="42"/>
    <s v="EQUIPOS"/>
    <m/>
    <x v="9"/>
    <m/>
  </r>
  <r>
    <x v="6"/>
    <x v="6"/>
    <s v="VEHICULOS"/>
    <m/>
    <x v="9"/>
    <m/>
  </r>
  <r>
    <x v="47"/>
    <x v="43"/>
    <s v="G. ADMINISTRATIVOS"/>
    <m/>
    <x v="9"/>
    <m/>
  </r>
  <r>
    <x v="47"/>
    <x v="43"/>
    <s v="CONSULTORIA"/>
    <m/>
    <x v="9"/>
    <m/>
  </r>
  <r>
    <x v="47"/>
    <x v="43"/>
    <s v="TERRENO"/>
    <m/>
    <x v="9"/>
    <m/>
  </r>
  <r>
    <x v="47"/>
    <x v="43"/>
    <s v="OBRAS CIVILES"/>
    <m/>
    <x v="9"/>
    <n v="49330895"/>
  </r>
  <r>
    <x v="47"/>
    <x v="43"/>
    <s v="EQUIPAMIENTO"/>
    <m/>
    <x v="9"/>
    <n v="247771361"/>
  </r>
  <r>
    <x v="47"/>
    <x v="43"/>
    <s v="EQUIPOS"/>
    <m/>
    <x v="9"/>
    <n v="134682441"/>
  </r>
  <r>
    <x v="47"/>
    <x v="43"/>
    <s v="VEHICULOS"/>
    <m/>
    <x v="9"/>
    <m/>
  </r>
  <r>
    <x v="48"/>
    <x v="44"/>
    <s v="G. ADMINISTRATIVOS"/>
    <m/>
    <x v="9"/>
    <m/>
  </r>
  <r>
    <x v="6"/>
    <x v="6"/>
    <s v="CONSULTORIA"/>
    <m/>
    <x v="9"/>
    <m/>
  </r>
  <r>
    <x v="6"/>
    <x v="6"/>
    <s v="TERRENO"/>
    <m/>
    <x v="9"/>
    <m/>
  </r>
  <r>
    <x v="6"/>
    <x v="6"/>
    <s v="OBRAS CIVILES"/>
    <m/>
    <x v="9"/>
    <m/>
  </r>
  <r>
    <x v="6"/>
    <x v="6"/>
    <s v="EQUIPAMIENTO"/>
    <m/>
    <x v="9"/>
    <m/>
  </r>
  <r>
    <x v="6"/>
    <x v="6"/>
    <s v="EQUIPOS"/>
    <m/>
    <x v="9"/>
    <m/>
  </r>
  <r>
    <x v="6"/>
    <x v="6"/>
    <s v="VEHICULOS"/>
    <m/>
    <x v="9"/>
    <m/>
  </r>
  <r>
    <x v="49"/>
    <x v="45"/>
    <s v="G. ADMINISTRATIVOS"/>
    <m/>
    <x v="9"/>
    <m/>
  </r>
  <r>
    <x v="49"/>
    <x v="45"/>
    <s v="CONSULTORIA"/>
    <m/>
    <x v="9"/>
    <m/>
  </r>
  <r>
    <x v="49"/>
    <x v="45"/>
    <s v="TERRENO"/>
    <m/>
    <x v="9"/>
    <m/>
  </r>
  <r>
    <x v="49"/>
    <x v="45"/>
    <s v="OBRAS CIVILES"/>
    <m/>
    <x v="15"/>
    <n v="77149060"/>
  </r>
  <r>
    <x v="49"/>
    <x v="45"/>
    <s v="EQUIPAMIENTO"/>
    <m/>
    <x v="9"/>
    <m/>
  </r>
  <r>
    <x v="49"/>
    <x v="45"/>
    <s v="EQUIPOS"/>
    <m/>
    <x v="9"/>
    <m/>
  </r>
  <r>
    <x v="49"/>
    <x v="45"/>
    <s v="VEHICULOS"/>
    <m/>
    <x v="9"/>
    <m/>
  </r>
  <r>
    <x v="50"/>
    <x v="46"/>
    <s v="G. ADMINISTRATIVOS"/>
    <m/>
    <x v="9"/>
    <m/>
  </r>
  <r>
    <x v="50"/>
    <x v="46"/>
    <s v="CONSULTORIA"/>
    <m/>
    <x v="9"/>
    <m/>
  </r>
  <r>
    <x v="50"/>
    <x v="46"/>
    <s v="TERRENO"/>
    <m/>
    <x v="9"/>
    <m/>
  </r>
  <r>
    <x v="50"/>
    <x v="46"/>
    <s v="OBRAS CIVILES"/>
    <n v="84071234"/>
    <x v="16"/>
    <n v="433151834"/>
  </r>
  <r>
    <x v="50"/>
    <x v="46"/>
    <s v="EQUIPAMIENTO"/>
    <m/>
    <x v="9"/>
    <m/>
  </r>
  <r>
    <x v="50"/>
    <x v="46"/>
    <s v="EQUIPOS"/>
    <m/>
    <x v="9"/>
    <m/>
  </r>
  <r>
    <x v="51"/>
    <x v="46"/>
    <s v="VEHICULOS"/>
    <m/>
    <x v="9"/>
    <m/>
  </r>
  <r>
    <x v="52"/>
    <x v="47"/>
    <s v="G. ADMINISTRATIVOS"/>
    <m/>
    <x v="9"/>
    <m/>
  </r>
  <r>
    <x v="52"/>
    <x v="47"/>
    <s v="CONSULTORIA"/>
    <m/>
    <x v="9"/>
    <m/>
  </r>
  <r>
    <x v="52"/>
    <x v="47"/>
    <s v="TERRENO"/>
    <m/>
    <x v="9"/>
    <m/>
  </r>
  <r>
    <x v="52"/>
    <x v="47"/>
    <s v="OBRAS CIVILES"/>
    <n v="67489512"/>
    <x v="17"/>
    <m/>
  </r>
  <r>
    <x v="52"/>
    <x v="47"/>
    <s v="EQUIPAMIENTO"/>
    <m/>
    <x v="9"/>
    <m/>
  </r>
  <r>
    <x v="52"/>
    <x v="47"/>
    <s v="EQUIPOS"/>
    <m/>
    <x v="9"/>
    <m/>
  </r>
  <r>
    <x v="52"/>
    <x v="47"/>
    <s v="VEHICULOS"/>
    <m/>
    <x v="9"/>
    <m/>
  </r>
  <r>
    <x v="53"/>
    <x v="48"/>
    <n v="34069160"/>
    <n v="0"/>
    <x v="0"/>
    <n v="0"/>
  </r>
  <r>
    <x v="53"/>
    <x v="48"/>
    <n v="0"/>
    <n v="0"/>
    <x v="0"/>
    <n v="0"/>
  </r>
  <r>
    <x v="54"/>
    <x v="49"/>
    <n v="145765243"/>
    <n v="66743789"/>
    <x v="18"/>
    <n v="50418433"/>
  </r>
  <r>
    <x v="55"/>
    <x v="50"/>
    <n v="9588000"/>
    <n v="0"/>
    <x v="19"/>
    <n v="0"/>
  </r>
  <r>
    <x v="55"/>
    <x v="50"/>
    <n v="0"/>
    <n v="0"/>
    <x v="0"/>
    <n v="0"/>
  </r>
  <r>
    <x v="56"/>
    <x v="51"/>
    <n v="0"/>
    <n v="0"/>
    <x v="0"/>
    <n v="471072000"/>
  </r>
  <r>
    <x v="57"/>
    <x v="52"/>
    <n v="0"/>
    <n v="0"/>
    <x v="20"/>
    <n v="0"/>
  </r>
  <r>
    <x v="58"/>
    <x v="53"/>
    <n v="11081412"/>
    <n v="0"/>
    <x v="0"/>
    <n v="0"/>
  </r>
  <r>
    <x v="58"/>
    <x v="53"/>
    <n v="334030"/>
    <n v="0"/>
    <x v="0"/>
    <n v="0"/>
  </r>
  <r>
    <x v="59"/>
    <x v="54"/>
    <m/>
    <m/>
    <x v="9"/>
    <m/>
  </r>
  <r>
    <x v="60"/>
    <x v="55"/>
    <m/>
    <m/>
    <x v="9"/>
    <m/>
  </r>
  <r>
    <x v="60"/>
    <x v="55"/>
    <n v="1500000"/>
    <n v="0"/>
    <x v="0"/>
    <n v="0"/>
  </r>
  <r>
    <x v="60"/>
    <x v="55"/>
    <m/>
    <m/>
    <x v="9"/>
    <m/>
  </r>
  <r>
    <x v="61"/>
    <x v="56"/>
    <m/>
    <m/>
    <x v="9"/>
    <m/>
  </r>
  <r>
    <x v="61"/>
    <x v="56"/>
    <m/>
    <m/>
    <x v="9"/>
    <m/>
  </r>
  <r>
    <x v="62"/>
    <x v="57"/>
    <m/>
    <m/>
    <x v="9"/>
    <m/>
  </r>
  <r>
    <x v="62"/>
    <x v="57"/>
    <m/>
    <m/>
    <x v="9"/>
    <m/>
  </r>
  <r>
    <x v="62"/>
    <x v="57"/>
    <m/>
    <m/>
    <x v="9"/>
    <m/>
  </r>
  <r>
    <x v="63"/>
    <x v="58"/>
    <m/>
    <m/>
    <x v="9"/>
    <m/>
  </r>
  <r>
    <x v="63"/>
    <x v="58"/>
    <m/>
    <m/>
    <x v="9"/>
    <m/>
  </r>
  <r>
    <x v="63"/>
    <x v="58"/>
    <m/>
    <m/>
    <x v="9"/>
    <m/>
  </r>
  <r>
    <x v="64"/>
    <x v="59"/>
    <m/>
    <m/>
    <x v="9"/>
    <m/>
  </r>
  <r>
    <x v="64"/>
    <x v="59"/>
    <m/>
    <m/>
    <x v="9"/>
    <m/>
  </r>
  <r>
    <x v="64"/>
    <x v="59"/>
    <m/>
    <m/>
    <x v="9"/>
    <m/>
  </r>
  <r>
    <x v="64"/>
    <x v="59"/>
    <m/>
    <m/>
    <x v="9"/>
    <m/>
  </r>
  <r>
    <x v="65"/>
    <x v="60"/>
    <n v="104317483"/>
    <n v="77567473"/>
    <x v="21"/>
    <n v="40049450"/>
  </r>
  <r>
    <x v="66"/>
    <x v="61"/>
    <m/>
    <m/>
    <x v="9"/>
    <m/>
  </r>
  <r>
    <x v="67"/>
    <x v="62"/>
    <m/>
    <m/>
    <x v="9"/>
    <m/>
  </r>
  <r>
    <x v="67"/>
    <x v="62"/>
    <m/>
    <m/>
    <x v="9"/>
    <m/>
  </r>
  <r>
    <x v="68"/>
    <x v="63"/>
    <n v="6658277"/>
    <m/>
    <x v="9"/>
    <m/>
  </r>
  <r>
    <x v="69"/>
    <x v="64"/>
    <n v="6426000"/>
    <m/>
    <x v="9"/>
    <m/>
  </r>
  <r>
    <x v="69"/>
    <x v="64"/>
    <n v="6802081"/>
    <m/>
    <x v="9"/>
    <m/>
  </r>
  <r>
    <x v="70"/>
    <x v="65"/>
    <m/>
    <m/>
    <x v="9"/>
    <m/>
  </r>
  <r>
    <x v="71"/>
    <x v="66"/>
    <n v="10313000"/>
    <m/>
    <x v="9"/>
    <m/>
  </r>
  <r>
    <x v="71"/>
    <x v="66"/>
    <n v="2685000"/>
    <m/>
    <x v="9"/>
    <m/>
  </r>
  <r>
    <x v="72"/>
    <x v="67"/>
    <m/>
    <m/>
    <x v="9"/>
    <m/>
  </r>
  <r>
    <x v="72"/>
    <x v="67"/>
    <m/>
    <m/>
    <x v="9"/>
    <m/>
  </r>
  <r>
    <x v="72"/>
    <x v="67"/>
    <m/>
    <m/>
    <x v="9"/>
    <m/>
  </r>
  <r>
    <x v="72"/>
    <x v="67"/>
    <m/>
    <m/>
    <x v="9"/>
    <m/>
  </r>
  <r>
    <x v="72"/>
    <x v="67"/>
    <n v="106261833"/>
    <n v="106261833"/>
    <x v="22"/>
    <n v="106261833"/>
  </r>
  <r>
    <x v="72"/>
    <x v="67"/>
    <m/>
    <m/>
    <x v="9"/>
    <m/>
  </r>
  <r>
    <x v="73"/>
    <x v="68"/>
    <n v="23475159"/>
    <m/>
    <x v="9"/>
    <m/>
  </r>
  <r>
    <x v="73"/>
    <x v="68"/>
    <m/>
    <m/>
    <x v="9"/>
    <m/>
  </r>
  <r>
    <x v="74"/>
    <x v="69"/>
    <n v="7052061"/>
    <n v="105780913"/>
    <x v="23"/>
    <n v="148093278"/>
  </r>
  <r>
    <x v="74"/>
    <x v="69"/>
    <n v="1560000"/>
    <n v="1560000"/>
    <x v="24"/>
    <n v="1560000"/>
  </r>
  <r>
    <x v="75"/>
    <x v="70"/>
    <m/>
    <m/>
    <x v="9"/>
    <m/>
  </r>
  <r>
    <x v="75"/>
    <x v="70"/>
    <m/>
    <m/>
    <x v="9"/>
    <m/>
  </r>
  <r>
    <x v="75"/>
    <x v="70"/>
    <m/>
    <m/>
    <x v="9"/>
    <m/>
  </r>
  <r>
    <x v="76"/>
    <x v="71"/>
    <m/>
    <m/>
    <x v="9"/>
    <m/>
  </r>
  <r>
    <x v="76"/>
    <x v="71"/>
    <m/>
    <m/>
    <x v="9"/>
    <m/>
  </r>
  <r>
    <x v="76"/>
    <x v="71"/>
    <m/>
    <m/>
    <x v="9"/>
    <m/>
  </r>
  <r>
    <x v="77"/>
    <x v="72"/>
    <n v="6295096"/>
    <m/>
    <x v="9"/>
    <m/>
  </r>
  <r>
    <x v="77"/>
    <x v="72"/>
    <n v="1181217"/>
    <m/>
    <x v="9"/>
    <m/>
  </r>
  <r>
    <x v="78"/>
    <x v="73"/>
    <m/>
    <m/>
    <x v="9"/>
    <m/>
  </r>
  <r>
    <x v="78"/>
    <x v="73"/>
    <m/>
    <m/>
    <x v="9"/>
    <m/>
  </r>
  <r>
    <x v="79"/>
    <x v="74"/>
    <m/>
    <m/>
    <x v="9"/>
    <m/>
  </r>
  <r>
    <x v="79"/>
    <x v="74"/>
    <m/>
    <m/>
    <x v="9"/>
    <m/>
  </r>
  <r>
    <x v="80"/>
    <x v="75"/>
    <m/>
    <m/>
    <x v="9"/>
    <m/>
  </r>
  <r>
    <x v="81"/>
    <x v="76"/>
    <m/>
    <m/>
    <x v="9"/>
    <m/>
  </r>
  <r>
    <x v="6"/>
    <x v="6"/>
    <m/>
    <m/>
    <x v="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gridDropZones="1" multipleFieldFilters="0">
  <location ref="A5:C33" firstHeaderRow="2" firstDataRow="2" firstDataCol="2" rowPageCount="3" colPageCount="1"/>
  <pivotFields count="69">
    <pivotField axis="axisRow" compact="0" outline="0" showAll="0" defaultSubtotal="0">
      <items count="554">
        <item x="34"/>
        <item x="130"/>
        <item x="41"/>
        <item x="207"/>
        <item x="424"/>
        <item x="282"/>
        <item x="473"/>
        <item x="306"/>
        <item x="422"/>
        <item x="259"/>
        <item x="216"/>
        <item x="276"/>
        <item x="395"/>
        <item x="447"/>
        <item x="210"/>
        <item x="348"/>
        <item x="325"/>
        <item x="472"/>
        <item x="284"/>
        <item x="307"/>
        <item x="220"/>
        <item x="475"/>
        <item x="446"/>
        <item x="375"/>
        <item x="222"/>
        <item x="468"/>
        <item x="244"/>
        <item x="209"/>
        <item x="275"/>
        <item x="433"/>
        <item x="278"/>
        <item x="254"/>
        <item x="257"/>
        <item x="456"/>
        <item x="279"/>
        <item x="462"/>
        <item x="319"/>
        <item x="404"/>
        <item x="476"/>
        <item x="217"/>
        <item x="397"/>
        <item x="281"/>
        <item x="258"/>
        <item x="410"/>
        <item x="285"/>
        <item x="236"/>
        <item x="296"/>
        <item x="409"/>
        <item x="413"/>
        <item x="252"/>
        <item x="280"/>
        <item x="450"/>
        <item x="431"/>
        <item x="291"/>
        <item x="343"/>
        <item x="442"/>
        <item x="334"/>
        <item x="411"/>
        <item x="396"/>
        <item x="464"/>
        <item x="418"/>
        <item x="435"/>
        <item x="436"/>
        <item x="250"/>
        <item x="322"/>
        <item x="416"/>
        <item x="453"/>
        <item x="445"/>
        <item x="454"/>
        <item x="286"/>
        <item x="420"/>
        <item x="434"/>
        <item x="444"/>
        <item x="398"/>
        <item x="328"/>
        <item x="391"/>
        <item x="414"/>
        <item x="441"/>
        <item x="406"/>
        <item x="313"/>
        <item x="430"/>
        <item x="248"/>
        <item x="417"/>
        <item x="463"/>
        <item x="429"/>
        <item x="260"/>
        <item x="376"/>
        <item x="458"/>
        <item x="330"/>
        <item x="437"/>
        <item x="423"/>
        <item x="211"/>
        <item x="283"/>
        <item x="318"/>
        <item x="399"/>
        <item x="471"/>
        <item x="234"/>
        <item x="383"/>
        <item x="401"/>
        <item x="231"/>
        <item x="443"/>
        <item x="269"/>
        <item x="297"/>
        <item x="317"/>
        <item x="303"/>
        <item x="249"/>
        <item x="336"/>
        <item x="427"/>
        <item x="426"/>
        <item x="302"/>
        <item x="323"/>
        <item x="228"/>
        <item x="287"/>
        <item x="253"/>
        <item x="246"/>
        <item x="299"/>
        <item x="335"/>
        <item x="293"/>
        <item x="292"/>
        <item x="421"/>
        <item x="382"/>
        <item x="341"/>
        <item x="449"/>
        <item x="256"/>
        <item x="324"/>
        <item x="440"/>
        <item x="385"/>
        <item x="261"/>
        <item x="266"/>
        <item x="314"/>
        <item x="460"/>
        <item x="321"/>
        <item x="381"/>
        <item x="349"/>
        <item x="229"/>
        <item x="448"/>
        <item x="227"/>
        <item x="439"/>
        <item x="232"/>
        <item x="365"/>
        <item x="270"/>
        <item x="362"/>
        <item x="451"/>
        <item x="358"/>
        <item x="238"/>
        <item x="384"/>
        <item x="355"/>
        <item x="247"/>
        <item x="354"/>
        <item x="357"/>
        <item x="364"/>
        <item x="387"/>
        <item x="332"/>
        <item x="432"/>
        <item x="230"/>
        <item x="212"/>
        <item x="272"/>
        <item x="206"/>
        <item x="378"/>
        <item x="263"/>
        <item x="268"/>
        <item x="213"/>
        <item x="233"/>
        <item x="214"/>
        <item x="407"/>
        <item x="305"/>
        <item x="368"/>
        <item x="237"/>
        <item x="226"/>
        <item x="204"/>
        <item x="371"/>
        <item x="369"/>
        <item x="304"/>
        <item x="353"/>
        <item x="241"/>
        <item x="474"/>
        <item x="312"/>
        <item x="327"/>
        <item x="370"/>
        <item x="235"/>
        <item x="215"/>
        <item x="294"/>
        <item x="459"/>
        <item x="208"/>
        <item x="415"/>
        <item x="333"/>
        <item x="300"/>
        <item x="262"/>
        <item x="288"/>
        <item x="340"/>
        <item x="402"/>
        <item x="403"/>
        <item x="267"/>
        <item x="342"/>
        <item x="345"/>
        <item x="311"/>
        <item x="337"/>
        <item x="255"/>
        <item x="264"/>
        <item x="245"/>
        <item x="359"/>
        <item x="271"/>
        <item x="408"/>
        <item x="221"/>
        <item x="310"/>
        <item x="339"/>
        <item x="388"/>
        <item x="363"/>
        <item x="394"/>
        <item x="373"/>
        <item x="455"/>
        <item x="274"/>
        <item x="265"/>
        <item x="239"/>
        <item x="356"/>
        <item x="315"/>
        <item x="461"/>
        <item x="412"/>
        <item x="361"/>
        <item x="467"/>
        <item x="428"/>
        <item x="470"/>
        <item x="240"/>
        <item x="273"/>
        <item x="298"/>
        <item x="308"/>
        <item x="346"/>
        <item x="219"/>
        <item x="377"/>
        <item x="320"/>
        <item x="347"/>
        <item x="367"/>
        <item x="452"/>
        <item x="425"/>
        <item x="301"/>
        <item x="309"/>
        <item x="290"/>
        <item x="379"/>
        <item x="344"/>
        <item x="295"/>
        <item x="243"/>
        <item x="419"/>
        <item x="326"/>
        <item x="316"/>
        <item x="438"/>
        <item x="372"/>
        <item x="350"/>
        <item x="392"/>
        <item x="205"/>
        <item x="329"/>
        <item x="389"/>
        <item x="390"/>
        <item x="352"/>
        <item x="360"/>
        <item x="366"/>
        <item x="242"/>
        <item x="393"/>
        <item x="338"/>
        <item x="331"/>
        <item x="386"/>
        <item x="351"/>
        <item x="405"/>
        <item x="400"/>
        <item x="380"/>
        <item x="224"/>
        <item x="225"/>
        <item x="469"/>
        <item x="465"/>
        <item x="251"/>
        <item x="223"/>
        <item x="457"/>
        <item x="277"/>
        <item x="289"/>
        <item x="218"/>
        <item x="374"/>
        <item x="466"/>
        <item x="530"/>
        <item x="505"/>
        <item x="524"/>
        <item x="490"/>
        <item x="536"/>
        <item x="541"/>
        <item x="478"/>
        <item x="525"/>
        <item x="535"/>
        <item x="523"/>
        <item x="495"/>
        <item x="494"/>
        <item x="538"/>
        <item x="499"/>
        <item x="502"/>
        <item x="520"/>
        <item x="504"/>
        <item x="512"/>
        <item x="529"/>
        <item x="527"/>
        <item x="500"/>
        <item x="485"/>
        <item x="528"/>
        <item x="481"/>
        <item x="539"/>
        <item x="513"/>
        <item x="526"/>
        <item x="507"/>
        <item x="477"/>
        <item x="479"/>
        <item x="511"/>
        <item x="521"/>
        <item x="493"/>
        <item x="482"/>
        <item x="484"/>
        <item x="542"/>
        <item x="508"/>
        <item x="510"/>
        <item x="506"/>
        <item x="514"/>
        <item x="540"/>
        <item x="489"/>
        <item x="492"/>
        <item x="497"/>
        <item x="509"/>
        <item x="483"/>
        <item x="518"/>
        <item x="515"/>
        <item x="488"/>
        <item x="534"/>
        <item x="537"/>
        <item x="519"/>
        <item x="532"/>
        <item x="480"/>
        <item x="517"/>
        <item x="491"/>
        <item x="486"/>
        <item x="531"/>
        <item x="533"/>
        <item x="503"/>
        <item x="516"/>
        <item x="522"/>
        <item x="496"/>
        <item x="501"/>
        <item x="487"/>
        <item x="498"/>
        <item x="0"/>
        <item x="1"/>
        <item x="193"/>
        <item x="2"/>
        <item x="46"/>
        <item x="203"/>
        <item x="3"/>
        <item x="191"/>
        <item x="4"/>
        <item x="194"/>
        <item x="5"/>
        <item x="195"/>
        <item x="36"/>
        <item x="42"/>
        <item x="6"/>
        <item x="7"/>
        <item x="50"/>
        <item x="8"/>
        <item x="52"/>
        <item x="9"/>
        <item x="40"/>
        <item x="10"/>
        <item x="11"/>
        <item x="48"/>
        <item x="12"/>
        <item x="53"/>
        <item x="31"/>
        <item x="47"/>
        <item x="545"/>
        <item x="13"/>
        <item x="14"/>
        <item x="15"/>
        <item x="33"/>
        <item x="43"/>
        <item x="35"/>
        <item x="175"/>
        <item x="16"/>
        <item x="196"/>
        <item x="172"/>
        <item x="173"/>
        <item x="38"/>
        <item x="174"/>
        <item x="17"/>
        <item x="37"/>
        <item x="18"/>
        <item x="197"/>
        <item x="19"/>
        <item x="20"/>
        <item x="21"/>
        <item x="22"/>
        <item x="23"/>
        <item x="202"/>
        <item x="24"/>
        <item x="113"/>
        <item x="25"/>
        <item x="26"/>
        <item x="96"/>
        <item x="32"/>
        <item x="181"/>
        <item x="30"/>
        <item x="39"/>
        <item x="180"/>
        <item x="179"/>
        <item x="176"/>
        <item x="178"/>
        <item x="49"/>
        <item x="129"/>
        <item x="198"/>
        <item x="27"/>
        <item x="184"/>
        <item x="182"/>
        <item x="70"/>
        <item x="183"/>
        <item x="123"/>
        <item x="45"/>
        <item x="71"/>
        <item x="177"/>
        <item x="28"/>
        <item x="97"/>
        <item x="72"/>
        <item x="73"/>
        <item x="44"/>
        <item x="109"/>
        <item x="185"/>
        <item x="186"/>
        <item x="189"/>
        <item x="89"/>
        <item x="199"/>
        <item x="107"/>
        <item x="119"/>
        <item x="188"/>
        <item x="74"/>
        <item x="75"/>
        <item x="200"/>
        <item x="187"/>
        <item x="85"/>
        <item x="117"/>
        <item x="124"/>
        <item x="111"/>
        <item x="86"/>
        <item x="110"/>
        <item x="29"/>
        <item x="51"/>
        <item x="55"/>
        <item x="120"/>
        <item x="64"/>
        <item x="59"/>
        <item x="91"/>
        <item x="65"/>
        <item x="54"/>
        <item x="66"/>
        <item x="56"/>
        <item x="116"/>
        <item x="118"/>
        <item x="90"/>
        <item x="108"/>
        <item x="77"/>
        <item x="128"/>
        <item x="78"/>
        <item x="88"/>
        <item x="82"/>
        <item x="68"/>
        <item x="69"/>
        <item x="125"/>
        <item x="121"/>
        <item x="92"/>
        <item x="114"/>
        <item x="115"/>
        <item x="112"/>
        <item x="122"/>
        <item x="87"/>
        <item x="93"/>
        <item x="550"/>
        <item x="60"/>
        <item x="61"/>
        <item x="192"/>
        <item x="104"/>
        <item x="105"/>
        <item x="106"/>
        <item x="83"/>
        <item x="84"/>
        <item x="76"/>
        <item x="126"/>
        <item x="127"/>
        <item x="67"/>
        <item x="94"/>
        <item x="57"/>
        <item x="58"/>
        <item x="159"/>
        <item x="155"/>
        <item x="156"/>
        <item x="98"/>
        <item x="99"/>
        <item x="163"/>
        <item x="164"/>
        <item x="165"/>
        <item x="161"/>
        <item x="168"/>
        <item x="169"/>
        <item x="190"/>
        <item x="162"/>
        <item x="552"/>
        <item x="131"/>
        <item x="132"/>
        <item x="62"/>
        <item x="551"/>
        <item x="133"/>
        <item x="147"/>
        <item x="145"/>
        <item x="63"/>
        <item x="148"/>
        <item x="547"/>
        <item x="137"/>
        <item x="146"/>
        <item x="171"/>
        <item x="138"/>
        <item x="100"/>
        <item x="543"/>
        <item x="157"/>
        <item x="158"/>
        <item x="139"/>
        <item x="101"/>
        <item x="141"/>
        <item x="134"/>
        <item x="142"/>
        <item x="135"/>
        <item x="95"/>
        <item x="154"/>
        <item x="544"/>
        <item x="136"/>
        <item x="79"/>
        <item x="80"/>
        <item x="149"/>
        <item x="81"/>
        <item x="150"/>
        <item x="151"/>
        <item x="549"/>
        <item x="143"/>
        <item x="144"/>
        <item x="152"/>
        <item x="153"/>
        <item x="166"/>
        <item x="160"/>
        <item x="546"/>
        <item x="140"/>
        <item x="102"/>
        <item x="170"/>
        <item x="201"/>
        <item x="167"/>
        <item x="548"/>
        <item x="103"/>
        <item h="1" x="553"/>
      </items>
    </pivotField>
    <pivotField compact="0" outline="0" showAll="0"/>
    <pivotField axis="axisRow" compact="0" outline="0" showAll="0">
      <items count="555">
        <item x="204"/>
        <item x="29"/>
        <item x="51"/>
        <item x="205"/>
        <item x="206"/>
        <item x="207"/>
        <item x="208"/>
        <item x="209"/>
        <item x="210"/>
        <item x="211"/>
        <item x="212"/>
        <item x="477"/>
        <item x="213"/>
        <item x="214"/>
        <item x="478"/>
        <item x="215"/>
        <item x="216"/>
        <item x="479"/>
        <item x="217"/>
        <item x="218"/>
        <item x="480"/>
        <item x="201"/>
        <item x="219"/>
        <item x="2"/>
        <item x="107"/>
        <item x="194"/>
        <item x="73"/>
        <item x="74"/>
        <item x="66"/>
        <item x="41"/>
        <item x="481"/>
        <item x="482"/>
        <item x="220"/>
        <item x="221"/>
        <item x="222"/>
        <item x="223"/>
        <item x="224"/>
        <item x="225"/>
        <item x="483"/>
        <item x="226"/>
        <item x="227"/>
        <item x="484"/>
        <item x="485"/>
        <item x="228"/>
        <item x="229"/>
        <item x="230"/>
        <item x="231"/>
        <item x="232"/>
        <item x="233"/>
        <item x="38"/>
        <item x="175"/>
        <item x="189"/>
        <item x="486"/>
        <item x="234"/>
        <item x="487"/>
        <item x="235"/>
        <item x="488"/>
        <item x="236"/>
        <item x="237"/>
        <item x="238"/>
        <item x="239"/>
        <item x="240"/>
        <item x="241"/>
        <item x="242"/>
        <item x="489"/>
        <item x="490"/>
        <item x="491"/>
        <item x="94"/>
        <item x="199"/>
        <item x="62"/>
        <item x="492"/>
        <item x="28"/>
        <item x="202"/>
        <item x="200"/>
        <item x="129"/>
        <item x="243"/>
        <item x="117"/>
        <item x="95"/>
        <item x="105"/>
        <item x="142"/>
        <item x="36"/>
        <item x="56"/>
        <item x="61"/>
        <item x="156"/>
        <item x="49"/>
        <item x="161"/>
        <item x="69"/>
        <item x="115"/>
        <item x="75"/>
        <item x="164"/>
        <item x="109"/>
        <item x="82"/>
        <item x="113"/>
        <item x="110"/>
        <item x="65"/>
        <item x="116"/>
        <item x="170"/>
        <item x="167"/>
        <item x="12"/>
        <item x="149"/>
        <item x="91"/>
        <item x="13"/>
        <item x="18"/>
        <item x="101"/>
        <item x="119"/>
        <item x="99"/>
        <item x="196"/>
        <item x="148"/>
        <item x="4"/>
        <item x="163"/>
        <item x="166"/>
        <item x="77"/>
        <item x="90"/>
        <item x="9"/>
        <item x="16"/>
        <item x="15"/>
        <item x="59"/>
        <item x="97"/>
        <item x="83"/>
        <item x="34"/>
        <item x="543"/>
        <item x="118"/>
        <item x="68"/>
        <item x="150"/>
        <item x="89"/>
        <item x="78"/>
        <item x="152"/>
        <item x="98"/>
        <item x="153"/>
        <item x="71"/>
        <item x="195"/>
        <item x="128"/>
        <item x="126"/>
        <item x="151"/>
        <item x="111"/>
        <item x="112"/>
        <item x="85"/>
        <item x="547"/>
        <item x="93"/>
        <item x="552"/>
        <item x="67"/>
        <item x="190"/>
        <item x="53"/>
        <item x="169"/>
        <item x="87"/>
        <item x="60"/>
        <item x="140"/>
        <item x="133"/>
        <item x="88"/>
        <item x="72"/>
        <item x="44"/>
        <item x="22"/>
        <item x="26"/>
        <item x="11"/>
        <item x="171"/>
        <item x="550"/>
        <item x="102"/>
        <item x="244"/>
        <item x="245"/>
        <item x="246"/>
        <item x="493"/>
        <item x="247"/>
        <item x="248"/>
        <item x="249"/>
        <item x="494"/>
        <item x="495"/>
        <item x="496"/>
        <item x="250"/>
        <item x="497"/>
        <item x="251"/>
        <item x="252"/>
        <item x="253"/>
        <item x="254"/>
        <item x="255"/>
        <item x="256"/>
        <item x="498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499"/>
        <item x="268"/>
        <item x="269"/>
        <item x="270"/>
        <item x="271"/>
        <item x="272"/>
        <item x="273"/>
        <item x="500"/>
        <item x="501"/>
        <item x="502"/>
        <item x="274"/>
        <item x="503"/>
        <item x="504"/>
        <item x="275"/>
        <item x="276"/>
        <item x="505"/>
        <item x="50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507"/>
        <item x="508"/>
        <item x="289"/>
        <item x="290"/>
        <item x="291"/>
        <item x="509"/>
        <item x="292"/>
        <item x="293"/>
        <item x="294"/>
        <item x="510"/>
        <item x="511"/>
        <item x="295"/>
        <item x="296"/>
        <item x="297"/>
        <item x="512"/>
        <item x="513"/>
        <item x="298"/>
        <item x="299"/>
        <item x="300"/>
        <item x="301"/>
        <item x="144"/>
        <item x="106"/>
        <item x="86"/>
        <item x="138"/>
        <item x="104"/>
        <item x="30"/>
        <item x="302"/>
        <item x="303"/>
        <item x="514"/>
        <item x="515"/>
        <item x="304"/>
        <item x="305"/>
        <item x="306"/>
        <item x="307"/>
        <item x="308"/>
        <item x="516"/>
        <item x="309"/>
        <item x="310"/>
        <item x="517"/>
        <item x="311"/>
        <item x="312"/>
        <item x="313"/>
        <item x="314"/>
        <item x="315"/>
        <item x="316"/>
        <item x="317"/>
        <item x="518"/>
        <item x="318"/>
        <item x="319"/>
        <item x="320"/>
        <item x="321"/>
        <item x="322"/>
        <item x="519"/>
        <item x="323"/>
        <item x="324"/>
        <item x="325"/>
        <item x="326"/>
        <item x="327"/>
        <item x="520"/>
        <item x="521"/>
        <item x="328"/>
        <item x="329"/>
        <item x="330"/>
        <item x="331"/>
        <item x="332"/>
        <item x="333"/>
        <item x="14"/>
        <item x="80"/>
        <item x="147"/>
        <item x="70"/>
        <item x="103"/>
        <item x="100"/>
        <item x="96"/>
        <item x="125"/>
        <item x="45"/>
        <item x="55"/>
        <item x="58"/>
        <item x="131"/>
        <item x="132"/>
        <item x="135"/>
        <item x="165"/>
        <item x="168"/>
        <item x="124"/>
        <item x="522"/>
        <item x="334"/>
        <item x="120"/>
        <item x="57"/>
        <item x="162"/>
        <item x="335"/>
        <item x="136"/>
        <item x="31"/>
        <item x="134"/>
        <item x="92"/>
        <item x="192"/>
        <item x="81"/>
        <item x="123"/>
        <item x="143"/>
        <item x="76"/>
        <item x="79"/>
        <item x="544"/>
        <item x="63"/>
        <item x="549"/>
        <item x="127"/>
        <item x="155"/>
        <item x="122"/>
        <item x="108"/>
        <item x="191"/>
        <item x="198"/>
        <item x="159"/>
        <item x="24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46"/>
        <item x="47"/>
        <item x="1"/>
        <item x="50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523"/>
        <item x="524"/>
        <item x="375"/>
        <item x="525"/>
        <item x="376"/>
        <item x="526"/>
        <item x="527"/>
        <item x="528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529"/>
        <item x="400"/>
        <item x="401"/>
        <item x="402"/>
        <item x="403"/>
        <item x="174"/>
        <item x="404"/>
        <item x="405"/>
        <item x="530"/>
        <item x="531"/>
        <item x="532"/>
        <item x="533"/>
        <item x="534"/>
        <item x="535"/>
        <item x="406"/>
        <item x="407"/>
        <item x="185"/>
        <item x="408"/>
        <item x="409"/>
        <item x="410"/>
        <item x="411"/>
        <item x="412"/>
        <item x="25"/>
        <item x="157"/>
        <item x="114"/>
        <item x="23"/>
        <item x="130"/>
        <item x="21"/>
        <item x="139"/>
        <item x="52"/>
        <item x="197"/>
        <item x="5"/>
        <item x="7"/>
        <item x="6"/>
        <item x="40"/>
        <item x="20"/>
        <item x="203"/>
        <item x="42"/>
        <item x="19"/>
        <item x="545"/>
        <item x="158"/>
        <item x="27"/>
        <item x="546"/>
        <item x="121"/>
        <item x="10"/>
        <item x="3"/>
        <item x="35"/>
        <item x="84"/>
        <item x="43"/>
        <item x="0"/>
        <item x="551"/>
        <item x="193"/>
        <item x="54"/>
        <item x="141"/>
        <item x="8"/>
        <item x="548"/>
        <item x="64"/>
        <item x="48"/>
        <item x="160"/>
        <item x="154"/>
        <item x="146"/>
        <item x="145"/>
        <item x="137"/>
        <item x="413"/>
        <item x="414"/>
        <item x="415"/>
        <item x="416"/>
        <item x="417"/>
        <item x="418"/>
        <item x="419"/>
        <item x="420"/>
        <item x="17"/>
        <item x="421"/>
        <item x="536"/>
        <item x="537"/>
        <item x="538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539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177"/>
        <item x="186"/>
        <item x="187"/>
        <item x="181"/>
        <item x="178"/>
        <item x="173"/>
        <item x="182"/>
        <item x="180"/>
        <item x="176"/>
        <item x="183"/>
        <item x="39"/>
        <item x="179"/>
        <item x="37"/>
        <item x="184"/>
        <item x="188"/>
        <item x="172"/>
        <item x="33"/>
        <item x="32"/>
        <item x="464"/>
        <item x="465"/>
        <item x="466"/>
        <item x="540"/>
        <item x="541"/>
        <item x="467"/>
        <item x="468"/>
        <item x="469"/>
        <item x="470"/>
        <item x="471"/>
        <item x="472"/>
        <item x="542"/>
        <item x="473"/>
        <item x="474"/>
        <item x="475"/>
        <item x="476"/>
        <item x="55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multipleItemSelectionAllowed="1" showAll="0">
      <items count="11">
        <item x="0"/>
        <item x="6"/>
        <item x="5"/>
        <item x="2"/>
        <item x="4"/>
        <item x="1"/>
        <item x="3"/>
        <item x="8"/>
        <item x="7"/>
        <item h="1" x="9"/>
        <item t="default"/>
      </items>
    </pivotField>
    <pivotField compact="0" outline="0" showAll="0"/>
    <pivotField axis="axisPage" compact="0" outline="0" multipleItemSelectionAllowed="1" showAll="0">
      <items count="39">
        <item h="1" x="35"/>
        <item h="1" x="36"/>
        <item x="30"/>
        <item x="19"/>
        <item x="4"/>
        <item x="22"/>
        <item x="21"/>
        <item x="20"/>
        <item x="2"/>
        <item x="3"/>
        <item x="0"/>
        <item x="9"/>
        <item x="10"/>
        <item x="8"/>
        <item x="34"/>
        <item x="16"/>
        <item x="33"/>
        <item h="1" x="13"/>
        <item x="5"/>
        <item x="6"/>
        <item x="1"/>
        <item x="11"/>
        <item x="15"/>
        <item x="14"/>
        <item x="31"/>
        <item x="29"/>
        <item x="24"/>
        <item x="25"/>
        <item x="32"/>
        <item x="18"/>
        <item x="23"/>
        <item x="17"/>
        <item x="28"/>
        <item x="27"/>
        <item x="26"/>
        <item x="7"/>
        <item x="12"/>
        <item x="37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dataField="1" compact="0" outline="0" multipleItemSelectionAllowed="1" showAll="0">
      <items count="95">
        <item h="1" x="0"/>
        <item x="48"/>
        <item x="4"/>
        <item x="24"/>
        <item x="26"/>
        <item x="15"/>
        <item x="17"/>
        <item x="77"/>
        <item x="84"/>
        <item x="21"/>
        <item x="1"/>
        <item x="82"/>
        <item x="22"/>
        <item x="81"/>
        <item x="12"/>
        <item x="83"/>
        <item x="74"/>
        <item x="6"/>
        <item x="49"/>
        <item x="37"/>
        <item x="86"/>
        <item x="13"/>
        <item x="85"/>
        <item x="11"/>
        <item x="76"/>
        <item x="9"/>
        <item x="91"/>
        <item x="31"/>
        <item x="54"/>
        <item x="78"/>
        <item x="89"/>
        <item x="46"/>
        <item x="58"/>
        <item x="53"/>
        <item x="64"/>
        <item x="32"/>
        <item x="33"/>
        <item x="67"/>
        <item x="88"/>
        <item x="43"/>
        <item x="42"/>
        <item x="40"/>
        <item x="19"/>
        <item x="57"/>
        <item x="71"/>
        <item x="47"/>
        <item x="55"/>
        <item x="35"/>
        <item x="39"/>
        <item x="50"/>
        <item x="45"/>
        <item x="44"/>
        <item x="61"/>
        <item x="30"/>
        <item x="36"/>
        <item x="59"/>
        <item x="28"/>
        <item x="38"/>
        <item x="14"/>
        <item x="29"/>
        <item x="52"/>
        <item x="20"/>
        <item x="56"/>
        <item x="62"/>
        <item x="65"/>
        <item x="69"/>
        <item x="60"/>
        <item x="90"/>
        <item x="66"/>
        <item x="72"/>
        <item x="41"/>
        <item x="23"/>
        <item x="68"/>
        <item x="34"/>
        <item x="70"/>
        <item x="87"/>
        <item x="25"/>
        <item x="63"/>
        <item x="92"/>
        <item x="18"/>
        <item x="51"/>
        <item x="27"/>
        <item x="79"/>
        <item x="16"/>
        <item x="7"/>
        <item x="80"/>
        <item x="3"/>
        <item x="8"/>
        <item x="5"/>
        <item x="2"/>
        <item x="73"/>
        <item x="75"/>
        <item x="93"/>
        <item h="1" x="1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0"/>
    <field x="2"/>
  </rowFields>
  <rowItems count="27">
    <i>
      <x v="1"/>
      <x v="426"/>
    </i>
    <i>
      <x v="343"/>
      <x v="341"/>
    </i>
    <i>
      <x v="345"/>
      <x v="23"/>
    </i>
    <i>
      <x v="348"/>
      <x v="445"/>
    </i>
    <i>
      <x v="349"/>
      <x v="322"/>
    </i>
    <i>
      <x v="351"/>
      <x v="25"/>
    </i>
    <i>
      <x v="353"/>
      <x v="130"/>
    </i>
    <i>
      <x v="356"/>
      <x v="433"/>
    </i>
    <i>
      <x v="357"/>
      <x v="432"/>
    </i>
    <i>
      <x v="358"/>
      <x v="342"/>
    </i>
    <i>
      <x v="360"/>
      <x v="429"/>
    </i>
    <i>
      <x v="365"/>
      <x v="457"/>
    </i>
    <i>
      <x v="367"/>
      <x v="142"/>
    </i>
    <i>
      <x v="372"/>
      <x v="282"/>
    </i>
    <i>
      <x v="384"/>
      <x v="471"/>
    </i>
    <i>
      <x v="388"/>
      <x v="438"/>
    </i>
    <i>
      <x v="394"/>
      <x v="325"/>
    </i>
    <i>
      <x v="396"/>
      <x v="422"/>
    </i>
    <i>
      <x v="399"/>
      <x v="536"/>
    </i>
    <i>
      <x v="407"/>
      <x v="84"/>
    </i>
    <i>
      <x v="409"/>
      <x v="323"/>
    </i>
    <i>
      <x v="410"/>
      <x v="441"/>
    </i>
    <i>
      <x v="416"/>
      <x v="290"/>
    </i>
    <i>
      <x v="423"/>
      <x v="150"/>
    </i>
    <i>
      <x v="429"/>
      <x v="68"/>
    </i>
    <i>
      <x v="435"/>
      <x v="73"/>
    </i>
    <i t="grand">
      <x/>
    </i>
  </rowItems>
  <colItems count="1">
    <i/>
  </colItems>
  <pageFields count="3">
    <pageField fld="34" hier="-1"/>
    <pageField fld="18" hier="-1"/>
    <pageField fld="16" hier="-1"/>
  </pageFields>
  <dataFields count="1">
    <dataField name="Suma de Pagado Febrero" fld="34" baseField="0" baseItem="9"/>
  </dataFields>
  <formats count="44">
    <format dxfId="49">
      <pivotArea type="topRight" dataOnly="0" labelOnly="1" outline="0" fieldPosition="0"/>
    </format>
    <format dxfId="48">
      <pivotArea outline="0" collapsedLevelsAreSubtotals="1" fieldPosition="0">
        <references count="2">
          <reference field="0" count="1" selected="0">
            <x v="1"/>
          </reference>
          <reference field="2" count="1" selected="0">
            <x v="426"/>
          </reference>
        </references>
      </pivotArea>
    </format>
    <format dxfId="47">
      <pivotArea outline="0" collapsedLevelsAreSubtotals="1" fieldPosition="0">
        <references count="2">
          <reference field="0" count="9" selected="0">
            <x v="266"/>
            <x v="267"/>
            <x v="268"/>
            <x v="269"/>
            <x v="270"/>
            <x v="271"/>
            <x v="272"/>
            <x v="273"/>
            <x v="274"/>
          </reference>
          <reference field="2" count="9" selected="0">
            <x v="19"/>
            <x v="35"/>
            <x v="169"/>
            <x v="204"/>
            <x v="218"/>
            <x v="368"/>
            <x v="512"/>
            <x v="538"/>
            <x v="544"/>
          </reference>
        </references>
      </pivotArea>
    </format>
    <format dxfId="46">
      <pivotArea outline="0" collapsedLevelsAreSubtotals="1" fieldPosition="0">
        <references count="2">
          <reference field="0" count="1" selected="0">
            <x v="343"/>
          </reference>
          <reference field="2" count="1" selected="0">
            <x v="341"/>
          </reference>
        </references>
      </pivotArea>
    </format>
    <format dxfId="45">
      <pivotArea outline="0" collapsedLevelsAreSubtotals="1" fieldPosition="0">
        <references count="2">
          <reference field="0" count="1" selected="0">
            <x v="345"/>
          </reference>
          <reference field="2" count="1" selected="0">
            <x v="23"/>
          </reference>
        </references>
      </pivotArea>
    </format>
    <format dxfId="44">
      <pivotArea outline="0" collapsedLevelsAreSubtotals="1" fieldPosition="0">
        <references count="2">
          <reference field="0" count="2" selected="0">
            <x v="348"/>
            <x v="349"/>
          </reference>
          <reference field="2" count="2" selected="0">
            <x v="322"/>
            <x v="445"/>
          </reference>
        </references>
      </pivotArea>
    </format>
    <format dxfId="43">
      <pivotArea outline="0" collapsedLevelsAreSubtotals="1" fieldPosition="0">
        <references count="2">
          <reference field="0" count="1" selected="0">
            <x v="351"/>
          </reference>
          <reference field="2" count="1" selected="0">
            <x v="25"/>
          </reference>
        </references>
      </pivotArea>
    </format>
    <format dxfId="42">
      <pivotArea outline="0" collapsedLevelsAreSubtotals="1" fieldPosition="0">
        <references count="2">
          <reference field="0" count="1" selected="0">
            <x v="353"/>
          </reference>
          <reference field="2" count="1" selected="0">
            <x v="130"/>
          </reference>
        </references>
      </pivotArea>
    </format>
    <format dxfId="41">
      <pivotArea outline="0" collapsedLevelsAreSubtotals="1" fieldPosition="0">
        <references count="2">
          <reference field="0" count="3" selected="0">
            <x v="356"/>
            <x v="357"/>
            <x v="358"/>
          </reference>
          <reference field="2" count="3" selected="0">
            <x v="342"/>
            <x v="432"/>
            <x v="433"/>
          </reference>
        </references>
      </pivotArea>
    </format>
    <format dxfId="40">
      <pivotArea outline="0" collapsedLevelsAreSubtotals="1" fieldPosition="0">
        <references count="2">
          <reference field="0" count="1" selected="0">
            <x v="360"/>
          </reference>
          <reference field="2" count="1" selected="0">
            <x v="429"/>
          </reference>
        </references>
      </pivotArea>
    </format>
    <format dxfId="39">
      <pivotArea outline="0" collapsedLevelsAreSubtotals="1" fieldPosition="0">
        <references count="2">
          <reference field="0" count="1" selected="0">
            <x v="365"/>
          </reference>
          <reference field="2" count="1" selected="0">
            <x v="457"/>
          </reference>
        </references>
      </pivotArea>
    </format>
    <format dxfId="38">
      <pivotArea outline="0" collapsedLevelsAreSubtotals="1" fieldPosition="0">
        <references count="2">
          <reference field="0" count="1" selected="0">
            <x v="367"/>
          </reference>
          <reference field="2" count="1" selected="0">
            <x v="142"/>
          </reference>
        </references>
      </pivotArea>
    </format>
    <format dxfId="37">
      <pivotArea outline="0" collapsedLevelsAreSubtotals="1" fieldPosition="0">
        <references count="2">
          <reference field="0" count="1" selected="0">
            <x v="372"/>
          </reference>
          <reference field="2" count="1" selected="0">
            <x v="282"/>
          </reference>
        </references>
      </pivotArea>
    </format>
    <format dxfId="36">
      <pivotArea outline="0" collapsedLevelsAreSubtotals="1" fieldPosition="0">
        <references count="2">
          <reference field="0" count="1" selected="0">
            <x v="384"/>
          </reference>
          <reference field="2" count="1" selected="0">
            <x v="471"/>
          </reference>
        </references>
      </pivotArea>
    </format>
    <format dxfId="35">
      <pivotArea outline="0" collapsedLevelsAreSubtotals="1" fieldPosition="0">
        <references count="2">
          <reference field="0" count="1" selected="0">
            <x v="388"/>
          </reference>
          <reference field="2" count="1" selected="0">
            <x v="438"/>
          </reference>
        </references>
      </pivotArea>
    </format>
    <format dxfId="34">
      <pivotArea outline="0" collapsedLevelsAreSubtotals="1" fieldPosition="0">
        <references count="2">
          <reference field="0" count="1" selected="0">
            <x v="394"/>
          </reference>
          <reference field="2" count="1" selected="0">
            <x v="325"/>
          </reference>
        </references>
      </pivotArea>
    </format>
    <format dxfId="33">
      <pivotArea outline="0" collapsedLevelsAreSubtotals="1" fieldPosition="0">
        <references count="2">
          <reference field="0" count="1" selected="0">
            <x v="396"/>
          </reference>
          <reference field="2" count="1" selected="0">
            <x v="422"/>
          </reference>
        </references>
      </pivotArea>
    </format>
    <format dxfId="32">
      <pivotArea outline="0" collapsedLevelsAreSubtotals="1" fieldPosition="0">
        <references count="2">
          <reference field="0" count="1" selected="0">
            <x v="399"/>
          </reference>
          <reference field="2" count="1" selected="0">
            <x v="536"/>
          </reference>
        </references>
      </pivotArea>
    </format>
    <format dxfId="31">
      <pivotArea outline="0" collapsedLevelsAreSubtotals="1" fieldPosition="0">
        <references count="2">
          <reference field="0" count="1" selected="0">
            <x v="407"/>
          </reference>
          <reference field="2" count="1" selected="0">
            <x v="84"/>
          </reference>
        </references>
      </pivotArea>
    </format>
    <format dxfId="30">
      <pivotArea outline="0" collapsedLevelsAreSubtotals="1" fieldPosition="0">
        <references count="2">
          <reference field="0" count="2" selected="0">
            <x v="409"/>
            <x v="410"/>
          </reference>
          <reference field="2" count="2" selected="0">
            <x v="323"/>
            <x v="441"/>
          </reference>
        </references>
      </pivotArea>
    </format>
    <format dxfId="29">
      <pivotArea outline="0" collapsedLevelsAreSubtotals="1" fieldPosition="0">
        <references count="2">
          <reference field="0" count="1" selected="0">
            <x v="416"/>
          </reference>
          <reference field="2" count="1" selected="0">
            <x v="290"/>
          </reference>
        </references>
      </pivotArea>
    </format>
    <format dxfId="28">
      <pivotArea outline="0" collapsedLevelsAreSubtotals="1" fieldPosition="0">
        <references count="2">
          <reference field="0" count="1" selected="0">
            <x v="423"/>
          </reference>
          <reference field="2" count="1" selected="0">
            <x v="150"/>
          </reference>
        </references>
      </pivotArea>
    </format>
    <format dxfId="27">
      <pivotArea outline="0" collapsedLevelsAreSubtotals="1" fieldPosition="0">
        <references count="2">
          <reference field="0" count="2" selected="0">
            <x v="428"/>
            <x v="429"/>
          </reference>
          <reference field="2" count="2" selected="0">
            <x v="68"/>
            <x v="124"/>
          </reference>
        </references>
      </pivotArea>
    </format>
    <format dxfId="26">
      <pivotArea outline="0" collapsedLevelsAreSubtotals="1" fieldPosition="0">
        <references count="2">
          <reference field="0" count="1" selected="0">
            <x v="435"/>
          </reference>
          <reference field="2" count="1" selected="0">
            <x v="73"/>
          </reference>
        </references>
      </pivotArea>
    </format>
    <format dxfId="25">
      <pivotArea outline="0" collapsedLevelsAreSubtotals="1" fieldPosition="0">
        <references count="2">
          <reference field="0" count="1" selected="0">
            <x v="441"/>
          </reference>
          <reference field="2" count="1" selected="0">
            <x v="238"/>
          </reference>
        </references>
      </pivotArea>
    </format>
    <format dxfId="24">
      <pivotArea outline="0" collapsedLevelsAreSubtotals="1" fieldPosition="0">
        <references count="2">
          <reference field="0" count="1" selected="0">
            <x v="449"/>
          </reference>
          <reference field="2" count="1" selected="0">
            <x v="100"/>
          </reference>
        </references>
      </pivotArea>
    </format>
    <format dxfId="23">
      <pivotArea outline="0" collapsedLevelsAreSubtotals="1" fieldPosition="0">
        <references count="2">
          <reference field="0" count="2" selected="0">
            <x v="458"/>
            <x v="459"/>
          </reference>
          <reference field="2" count="2" selected="0">
            <x v="111"/>
            <x v="131"/>
          </reference>
        </references>
      </pivotArea>
    </format>
    <format dxfId="22">
      <pivotArea outline="0" collapsedLevelsAreSubtotals="1" fieldPosition="0">
        <references count="2">
          <reference field="0" count="1" selected="0">
            <x v="469"/>
          </reference>
          <reference field="2" count="1" selected="0">
            <x v="87"/>
          </reference>
        </references>
      </pivotArea>
    </format>
    <format dxfId="21">
      <pivotArea outline="0" collapsedLevelsAreSubtotals="1" fieldPosition="0">
        <references count="2">
          <reference field="0" count="1" selected="0">
            <x v="477"/>
          </reference>
          <reference field="2" count="1" selected="0">
            <x v="309"/>
          </reference>
        </references>
      </pivotArea>
    </format>
    <format dxfId="20">
      <pivotArea outline="0" collapsedLevelsAreSubtotals="1" fieldPosition="0">
        <references count="2">
          <reference field="0" count="1" selected="0">
            <x v="480"/>
          </reference>
          <reference field="2" count="1" selected="0">
            <x v="237"/>
          </reference>
        </references>
      </pivotArea>
    </format>
    <format dxfId="19">
      <pivotArea outline="0" collapsedLevelsAreSubtotals="1" fieldPosition="0">
        <references count="2">
          <reference field="0" count="1" selected="0">
            <x v="483"/>
          </reference>
          <reference field="2" count="1" selected="0">
            <x v="313"/>
          </reference>
        </references>
      </pivotArea>
    </format>
    <format dxfId="18">
      <pivotArea outline="0" collapsedLevelsAreSubtotals="1" fieldPosition="0">
        <references count="2">
          <reference field="0" count="4" selected="0">
            <x v="487"/>
            <x v="488"/>
            <x v="489"/>
            <x v="490"/>
          </reference>
          <reference field="2" count="4" selected="0">
            <x v="67"/>
            <x v="292"/>
            <x v="302"/>
            <x v="324"/>
          </reference>
        </references>
      </pivotArea>
    </format>
    <format dxfId="17">
      <pivotArea outline="0" collapsedLevelsAreSubtotals="1" fieldPosition="0">
        <references count="2">
          <reference field="0" count="2" selected="0">
            <x v="493"/>
            <x v="494"/>
          </reference>
          <reference field="2" count="2" selected="0">
            <x v="105"/>
            <x v="127"/>
          </reference>
        </references>
      </pivotArea>
    </format>
    <format dxfId="16">
      <pivotArea outline="0" collapsedLevelsAreSubtotals="1" fieldPosition="0">
        <references count="2">
          <reference field="0" count="2" selected="0">
            <x v="499"/>
            <x v="500"/>
          </reference>
          <reference field="2" count="2" selected="0">
            <x v="143"/>
            <x v="297"/>
          </reference>
        </references>
      </pivotArea>
    </format>
    <format dxfId="15">
      <pivotArea outline="0" collapsedLevelsAreSubtotals="1" fieldPosition="0">
        <references count="2">
          <reference field="0" count="1" selected="0">
            <x v="502"/>
          </reference>
          <reference field="2" count="1" selected="0">
            <x v="303"/>
          </reference>
        </references>
      </pivotArea>
    </format>
    <format dxfId="14">
      <pivotArea outline="0" collapsedLevelsAreSubtotals="1" fieldPosition="0">
        <references count="2">
          <reference field="0" count="15" selected="0"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</reference>
          <reference field="2" count="15" selected="0">
            <x v="69"/>
            <x v="107"/>
            <x v="120"/>
            <x v="137"/>
            <x v="147"/>
            <x v="154"/>
            <x v="239"/>
            <x v="284"/>
            <x v="287"/>
            <x v="294"/>
            <x v="316"/>
            <x v="450"/>
            <x v="460"/>
            <x v="461"/>
            <x v="462"/>
          </reference>
        </references>
      </pivotArea>
    </format>
    <format dxfId="13">
      <pivotArea outline="0" collapsedLevelsAreSubtotals="1" fieldPosition="0">
        <references count="2">
          <reference field="0" count="4" selected="0">
            <x v="521"/>
            <x v="522"/>
            <x v="523"/>
            <x v="524"/>
          </reference>
          <reference field="2" count="4" selected="0">
            <x v="103"/>
            <x v="428"/>
            <x v="440"/>
            <x v="453"/>
          </reference>
        </references>
      </pivotArea>
    </format>
    <format dxfId="12">
      <pivotArea outline="0" collapsedLevelsAreSubtotals="1" fieldPosition="0">
        <references count="2">
          <reference field="0" count="2" selected="0">
            <x v="527"/>
            <x v="528"/>
          </reference>
          <reference field="2" count="2" selected="0">
            <x v="77"/>
            <x v="295"/>
          </reference>
        </references>
      </pivotArea>
    </format>
    <format dxfId="11">
      <pivotArea outline="0" collapsedLevelsAreSubtotals="1" fieldPosition="0">
        <references count="2">
          <reference field="0" count="4" selected="0">
            <x v="530"/>
            <x v="531"/>
            <x v="532"/>
            <x v="533"/>
          </reference>
          <reference field="2" count="4" selected="0">
            <x v="283"/>
            <x v="305"/>
            <x v="314"/>
            <x v="315"/>
          </reference>
        </references>
      </pivotArea>
    </format>
    <format dxfId="10">
      <pivotArea outline="0" collapsedLevelsAreSubtotals="1" fieldPosition="0">
        <references count="2">
          <reference field="0" count="1" selected="0">
            <x v="535"/>
          </reference>
          <reference field="2" count="1" selected="0">
            <x v="310"/>
          </reference>
        </references>
      </pivotArea>
    </format>
    <format dxfId="9">
      <pivotArea outline="0" collapsedLevelsAreSubtotals="1" fieldPosition="0">
        <references count="2">
          <reference field="0" count="2" selected="0">
            <x v="537"/>
            <x v="538"/>
          </reference>
          <reference field="2" count="2" selected="0">
            <x v="133"/>
            <x v="317"/>
          </reference>
        </references>
      </pivotArea>
    </format>
    <format dxfId="8">
      <pivotArea outline="0" collapsedLevelsAreSubtotals="1" fieldPosition="0">
        <references count="2">
          <reference field="0" count="2" selected="0">
            <x v="547"/>
            <x v="548"/>
          </reference>
          <reference field="2" count="2" selected="0">
            <x v="96"/>
            <x v="156"/>
          </reference>
        </references>
      </pivotArea>
    </format>
    <format dxfId="7">
      <pivotArea outline="0" collapsedLevelsAreSubtotals="1" fieldPosition="0">
        <references count="2">
          <reference field="0" count="3" selected="0">
            <x v="551"/>
            <x v="552"/>
            <x v="553"/>
          </reference>
          <reference field="2" count="3" selected="0">
            <x v="286"/>
            <x v="455"/>
            <x v="553"/>
          </reference>
        </references>
      </pivotArea>
    </format>
    <format dxfId="6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7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0:G43" firstHeaderRow="0" firstDataRow="1" firstDataCol="1"/>
  <pivotFields count="20">
    <pivotField showAll="0"/>
    <pivotField showAll="0"/>
    <pivotField axis="axisRow" showAll="0" sortType="descending">
      <items count="19">
        <item x="8"/>
        <item x="2"/>
        <item x="9"/>
        <item x="5"/>
        <item m="1" x="14"/>
        <item x="10"/>
        <item x="7"/>
        <item m="1" x="15"/>
        <item m="1" x="17"/>
        <item x="6"/>
        <item x="11"/>
        <item x="1"/>
        <item x="12"/>
        <item x="3"/>
        <item m="1" x="13"/>
        <item m="1" x="16"/>
        <item x="4"/>
        <item h="1" x="0"/>
        <item t="default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 defaultSubtotal="0"/>
    <pivotField showAll="0"/>
    <pivotField dataField="1" showAll="0"/>
    <pivotField dataField="1" showAll="0"/>
    <pivotField dataField="1" showAll="0"/>
    <pivotField showAll="0"/>
    <pivotField showAll="0" defaultSubtotal="0"/>
    <pivotField dataField="1" showAll="0" defaultSubtotal="0"/>
    <pivotField dataField="1" showAll="0"/>
    <pivotField dataField="1" showAll="0"/>
    <pivotField showAll="0"/>
    <pivotField showAll="0" defaultSubtotal="0"/>
  </pivotFields>
  <rowFields count="1">
    <field x="2"/>
  </rowFields>
  <rowItems count="13">
    <i>
      <x v="13"/>
    </i>
    <i>
      <x v="9"/>
    </i>
    <i>
      <x v="11"/>
    </i>
    <i>
      <x v="3"/>
    </i>
    <i>
      <x v="5"/>
    </i>
    <i>
      <x v="1"/>
    </i>
    <i>
      <x v="2"/>
    </i>
    <i>
      <x/>
    </i>
    <i>
      <x v="12"/>
    </i>
    <i>
      <x v="6"/>
    </i>
    <i>
      <x v="16"/>
    </i>
    <i>
      <x v="1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   COSTO" fld="10" baseField="3" baseItem="6"/>
    <dataField name="   GASTO AÑOS ANTERIORES" fld="11" baseField="3" baseItem="6"/>
    <dataField name=" TOTAL PAGADO" fld="15" baseField="2" baseItem="13"/>
    <dataField name="   SALDO A DICIEMBRE" fld="16" baseField="3" baseItem="6"/>
    <dataField name="   COMPROMISO 2018" fld="12" baseField="3" baseItem="6"/>
    <dataField name="   SALDO POR INVERTIR" fld="17" baseField="3" baseItem="6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5">
            <x v="0"/>
            <x v="1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6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14:G26" firstHeaderRow="0" firstDataRow="1" firstDataCol="1"/>
  <pivotFields count="20">
    <pivotField showAll="0"/>
    <pivotField showAll="0"/>
    <pivotField showAll="0"/>
    <pivotField showAll="0"/>
    <pivotField showAll="0"/>
    <pivotField axis="axisRow" showAll="0">
      <items count="14">
        <item m="1" x="12"/>
        <item x="2"/>
        <item x="5"/>
        <item x="3"/>
        <item x="4"/>
        <item x="11"/>
        <item x="6"/>
        <item x="10"/>
        <item x="8"/>
        <item x="9"/>
        <item x="1"/>
        <item x="7"/>
        <item h="1" x="0"/>
        <item t="default"/>
      </items>
    </pivotField>
    <pivotField showAll="0"/>
    <pivotField showAll="0"/>
    <pivotField showAll="0" defaultSubtotal="0"/>
    <pivotField showAll="0"/>
    <pivotField dataField="1" showAll="0"/>
    <pivotField dataField="1" showAll="0"/>
    <pivotField dataField="1" showAll="0"/>
    <pivotField showAll="0"/>
    <pivotField showAll="0" defaultSubtotal="0"/>
    <pivotField dataField="1" showAll="0" defaultSubtotal="0"/>
    <pivotField dataField="1" showAll="0"/>
    <pivotField dataField="1" showAll="0"/>
    <pivotField showAll="0"/>
    <pivotField showAll="0" defaultSubtotal="0"/>
  </pivotFields>
  <rowFields count="1">
    <field x="5"/>
  </rowFields>
  <row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   COSTO" fld="10" baseField="3" baseItem="6"/>
    <dataField name="   GASTO AÑOS ANTERIORES" fld="11" baseField="3" baseItem="6"/>
    <dataField name=" TOTAL PAGADO" fld="15" baseField="5" baseItem="1"/>
    <dataField name="   SALDO A DICIEMBRE" fld="16" baseField="3" baseItem="6"/>
    <dataField name="   COMPROMISO 2018" fld="12" baseField="3" baseItem="6"/>
    <dataField name="   SALDO POR INVERTIR" fld="17" baseField="3" baseItem="6"/>
  </dataFields>
  <formats count="2">
    <format dxfId="3">
      <pivotArea outline="0" collapsedLevelsAreSubtotals="1" fieldPosition="0"/>
    </format>
    <format dxfId="2">
      <pivotArea dataOnly="0" labelOnly="1" outline="0" fieldPosition="0">
        <references count="1">
          <reference field="4294967294" count="5">
            <x v="0"/>
            <x v="1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5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G11" firstHeaderRow="0" firstDataRow="1" firstDataCol="1"/>
  <pivotFields count="20">
    <pivotField showAll="0"/>
    <pivotField showAll="0"/>
    <pivotField showAll="0"/>
    <pivotField axis="axisRow" showAll="0">
      <items count="11">
        <item m="1" x="8"/>
        <item x="1"/>
        <item x="2"/>
        <item x="3"/>
        <item x="7"/>
        <item x="4"/>
        <item x="5"/>
        <item m="1" x="9"/>
        <item x="6"/>
        <item h="1" x="0"/>
        <item t="default"/>
      </items>
    </pivotField>
    <pivotField showAll="0"/>
    <pivotField showAll="0"/>
    <pivotField showAll="0"/>
    <pivotField showAll="0"/>
    <pivotField showAll="0" defaultSubtotal="0"/>
    <pivotField showAll="0"/>
    <pivotField dataField="1" showAll="0"/>
    <pivotField dataField="1" showAll="0"/>
    <pivotField dataField="1" showAll="0"/>
    <pivotField showAll="0"/>
    <pivotField showAll="0" defaultSubtotal="0"/>
    <pivotField dataField="1" showAll="0" defaultSubtotal="0"/>
    <pivotField dataField="1" showAll="0"/>
    <pivotField dataField="1" showAll="0"/>
    <pivotField showAll="0"/>
    <pivotField showAll="0" defaultSubtotal="0"/>
  </pivotFields>
  <rowFields count="1">
    <field x="3"/>
  </rowFields>
  <rowItems count="8">
    <i>
      <x v="1"/>
    </i>
    <i>
      <x v="2"/>
    </i>
    <i>
      <x v="3"/>
    </i>
    <i>
      <x v="4"/>
    </i>
    <i>
      <x v="5"/>
    </i>
    <i>
      <x v="6"/>
    </i>
    <i>
      <x v="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   COSTO" fld="10" baseField="3" baseItem="6"/>
    <dataField name="   GASTO AÑOS ANTERIORES" fld="11" baseField="3" baseItem="6"/>
    <dataField name=" TOTAL PAGADO" fld="15" baseField="3" baseItem="1"/>
    <dataField name="   SALDO A DICIEMBRE" fld="16" baseField="3" baseItem="6"/>
    <dataField name="   COMPROMISO 2018" fld="12" baseField="3" baseItem="6"/>
    <dataField name="   SALDO POR INVERTIR" fld="17" baseField="3" baseItem="6"/>
  </dataFields>
  <formats count="2"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5">
            <x v="0"/>
            <x v="1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gridDropZones="1" multipleFieldFilters="0">
  <location ref="A3:E87" firstHeaderRow="1" firstDataRow="2" firstDataCol="2" rowPageCount="1" colPageCount="1"/>
  <pivotFields count="7">
    <pivotField axis="axisRow" compact="0" outline="0" showAll="0" defaultSubtotal="0">
      <items count="128">
        <item x="32"/>
        <item x="53"/>
        <item x="9"/>
        <item x="1"/>
        <item x="0"/>
        <item x="58"/>
        <item x="38"/>
        <item x="15"/>
        <item x="10"/>
        <item x="30"/>
        <item x="21"/>
        <item x="79"/>
        <item x="67"/>
        <item x="69"/>
        <item x="50"/>
        <item m="1" x="90"/>
        <item m="1" x="95"/>
        <item m="1" x="100"/>
        <item m="1" x="105"/>
        <item m="1" x="111"/>
        <item x="51"/>
        <item x="33"/>
        <item x="11"/>
        <item x="47"/>
        <item x="78"/>
        <item x="44"/>
        <item m="1" x="126"/>
        <item m="1" x="84"/>
        <item m="1" x="88"/>
        <item m="1" x="108"/>
        <item m="1" x="113"/>
        <item m="1" x="120"/>
        <item x="2"/>
        <item x="55"/>
        <item x="22"/>
        <item x="46"/>
        <item m="1" x="94"/>
        <item m="1" x="99"/>
        <item m="1" x="104"/>
        <item m="1" x="110"/>
        <item m="1" x="115"/>
        <item x="75"/>
        <item x="70"/>
        <item x="43"/>
        <item m="1" x="101"/>
        <item m="1" x="106"/>
        <item m="1" x="112"/>
        <item m="1" x="119"/>
        <item m="1" x="125"/>
        <item m="1" x="83"/>
        <item x="59"/>
        <item x="72"/>
        <item x="17"/>
        <item x="77"/>
        <item x="48"/>
        <item x="12"/>
        <item m="1" x="116"/>
        <item x="13"/>
        <item x="80"/>
        <item x="64"/>
        <item x="71"/>
        <item x="36"/>
        <item x="5"/>
        <item x="4"/>
        <item m="1" x="117"/>
        <item m="1" x="122"/>
        <item m="1" x="127"/>
        <item m="1" x="85"/>
        <item x="49"/>
        <item m="1" x="86"/>
        <item m="1" x="89"/>
        <item m="1" x="93"/>
        <item m="1" x="98"/>
        <item m="1" x="103"/>
        <item m="1" x="109"/>
        <item x="57"/>
        <item x="3"/>
        <item x="34"/>
        <item m="1" x="123"/>
        <item x="68"/>
        <item x="18"/>
        <item x="7"/>
        <item x="28"/>
        <item x="23"/>
        <item m="1" x="96"/>
        <item x="24"/>
        <item x="25"/>
        <item x="26"/>
        <item x="16"/>
        <item m="1" x="118"/>
        <item m="1" x="124"/>
        <item m="1" x="82"/>
        <item m="1" x="87"/>
        <item x="29"/>
        <item x="74"/>
        <item x="52"/>
        <item m="1" x="114"/>
        <item m="1" x="121"/>
        <item m="1" x="92"/>
        <item m="1" x="97"/>
        <item m="1" x="102"/>
        <item m="1" x="107"/>
        <item x="37"/>
        <item x="73"/>
        <item x="63"/>
        <item x="42"/>
        <item x="31"/>
        <item x="65"/>
        <item x="81"/>
        <item x="76"/>
        <item x="54"/>
        <item x="41"/>
        <item x="61"/>
        <item x="14"/>
        <item x="40"/>
        <item x="8"/>
        <item x="45"/>
        <item x="27"/>
        <item x="20"/>
        <item x="19"/>
        <item x="60"/>
        <item m="1" x="91"/>
        <item x="35"/>
        <item x="62"/>
        <item x="56"/>
        <item x="66"/>
        <item x="39"/>
        <item x="6"/>
      </items>
    </pivotField>
    <pivotField axis="axisRow" compact="0" outline="0" showAll="0">
      <items count="78">
        <item x="51"/>
        <item x="31"/>
        <item x="7"/>
        <item x="61"/>
        <item x="8"/>
        <item x="73"/>
        <item x="48"/>
        <item x="60"/>
        <item x="56"/>
        <item x="23"/>
        <item x="47"/>
        <item x="5"/>
        <item x="36"/>
        <item x="49"/>
        <item x="38"/>
        <item x="75"/>
        <item x="20"/>
        <item x="29"/>
        <item x="44"/>
        <item x="4"/>
        <item x="70"/>
        <item x="14"/>
        <item x="2"/>
        <item x="24"/>
        <item x="59"/>
        <item x="72"/>
        <item x="33"/>
        <item x="11"/>
        <item x="16"/>
        <item x="19"/>
        <item x="18"/>
        <item x="39"/>
        <item x="58"/>
        <item x="68"/>
        <item x="63"/>
        <item x="42"/>
        <item x="57"/>
        <item x="55"/>
        <item x="37"/>
        <item x="0"/>
        <item x="27"/>
        <item x="12"/>
        <item x="69"/>
        <item x="9"/>
        <item x="65"/>
        <item x="54"/>
        <item x="25"/>
        <item x="40"/>
        <item x="22"/>
        <item x="71"/>
        <item x="67"/>
        <item x="53"/>
        <item x="41"/>
        <item x="62"/>
        <item x="13"/>
        <item x="35"/>
        <item x="52"/>
        <item x="17"/>
        <item x="74"/>
        <item x="30"/>
        <item x="21"/>
        <item x="45"/>
        <item x="46"/>
        <item x="50"/>
        <item x="3"/>
        <item x="34"/>
        <item x="64"/>
        <item x="43"/>
        <item x="28"/>
        <item x="66"/>
        <item x="1"/>
        <item x="15"/>
        <item x="10"/>
        <item x="32"/>
        <item x="26"/>
        <item x="76"/>
        <item x="6"/>
        <item t="default"/>
      </items>
    </pivotField>
    <pivotField compact="0" outline="0" showAll="0"/>
    <pivotField compact="0" outline="0" showAll="0"/>
    <pivotField axis="axisPage" dataField="1" compact="0" outline="0" multipleItemSelectionAllowed="1" showAll="0">
      <items count="26">
        <item x="0"/>
        <item x="8"/>
        <item x="4"/>
        <item x="3"/>
        <item x="24"/>
        <item x="7"/>
        <item x="14"/>
        <item x="13"/>
        <item x="10"/>
        <item x="19"/>
        <item x="17"/>
        <item x="6"/>
        <item x="18"/>
        <item x="1"/>
        <item x="11"/>
        <item x="15"/>
        <item x="12"/>
        <item x="5"/>
        <item x="22"/>
        <item x="20"/>
        <item x="23"/>
        <item x="2"/>
        <item x="21"/>
        <item x="16"/>
        <item x="9"/>
        <item t="default"/>
      </items>
    </pivotField>
    <pivotField dataField="1" compact="0" outline="0" showAll="0"/>
    <pivotField dataField="1" compact="0" outline="0" dragToRow="0" dragToCol="0" dragToPage="0" showAll="0" defaultSubtotal="0"/>
  </pivotFields>
  <rowFields count="2">
    <field x="0"/>
    <field x="1"/>
  </rowFields>
  <rowItems count="83">
    <i>
      <x/>
      <x v="68"/>
    </i>
    <i>
      <x v="1"/>
      <x v="6"/>
    </i>
    <i>
      <x v="2"/>
      <x v="43"/>
    </i>
    <i>
      <x v="3"/>
      <x v="70"/>
    </i>
    <i>
      <x v="4"/>
      <x v="39"/>
    </i>
    <i>
      <x v="5"/>
      <x v="51"/>
    </i>
    <i>
      <x v="6"/>
      <x v="65"/>
    </i>
    <i>
      <x v="7"/>
      <x v="21"/>
    </i>
    <i>
      <x v="8"/>
      <x v="72"/>
    </i>
    <i>
      <x v="9"/>
      <x v="74"/>
    </i>
    <i>
      <x v="10"/>
      <x v="16"/>
    </i>
    <i>
      <x v="11"/>
      <x v="58"/>
    </i>
    <i>
      <x v="12"/>
      <x v="53"/>
    </i>
    <i>
      <x v="13"/>
      <x v="66"/>
    </i>
    <i>
      <x v="14"/>
      <x v="62"/>
    </i>
    <i>
      <x v="20"/>
      <x v="62"/>
    </i>
    <i>
      <x v="21"/>
      <x v="17"/>
    </i>
    <i>
      <x v="22"/>
      <x v="27"/>
    </i>
    <i>
      <x v="23"/>
      <x v="67"/>
    </i>
    <i>
      <x v="24"/>
      <x v="5"/>
    </i>
    <i>
      <x v="25"/>
      <x v="47"/>
    </i>
    <i>
      <x v="32"/>
      <x v="22"/>
    </i>
    <i>
      <x v="33"/>
      <x v="63"/>
    </i>
    <i>
      <x v="34"/>
      <x v="60"/>
    </i>
    <i>
      <x v="35"/>
      <x v="35"/>
    </i>
    <i>
      <x v="41"/>
      <x v="20"/>
    </i>
    <i>
      <x v="42"/>
      <x v="44"/>
    </i>
    <i>
      <x v="43"/>
      <x v="31"/>
    </i>
    <i>
      <x v="50"/>
      <x v="45"/>
    </i>
    <i>
      <x v="51"/>
      <x v="50"/>
    </i>
    <i>
      <x v="52"/>
      <x v="28"/>
    </i>
    <i>
      <x v="53"/>
      <x v="25"/>
    </i>
    <i>
      <x v="54"/>
      <x v="18"/>
    </i>
    <i>
      <x v="55"/>
      <x v="41"/>
    </i>
    <i>
      <x v="57"/>
      <x v="41"/>
    </i>
    <i>
      <x v="58"/>
      <x v="15"/>
    </i>
    <i>
      <x v="59"/>
      <x v="24"/>
    </i>
    <i>
      <x v="60"/>
      <x v="69"/>
    </i>
    <i>
      <x v="61"/>
      <x v="73"/>
    </i>
    <i>
      <x v="62"/>
      <x v="11"/>
    </i>
    <i>
      <x v="63"/>
      <x v="19"/>
    </i>
    <i>
      <x v="68"/>
      <x v="61"/>
    </i>
    <i>
      <x v="75"/>
      <x v="56"/>
    </i>
    <i>
      <x v="76"/>
      <x v="64"/>
    </i>
    <i>
      <x v="77"/>
      <x v="59"/>
    </i>
    <i>
      <x v="79"/>
      <x v="34"/>
    </i>
    <i>
      <x v="80"/>
      <x v="57"/>
    </i>
    <i>
      <x v="81"/>
      <x v="2"/>
    </i>
    <i>
      <x v="82"/>
      <x v="23"/>
    </i>
    <i>
      <x v="83"/>
      <x v="48"/>
    </i>
    <i>
      <x v="85"/>
      <x v="48"/>
    </i>
    <i>
      <x v="86"/>
      <x v="48"/>
    </i>
    <i>
      <x v="87"/>
      <x v="48"/>
    </i>
    <i>
      <x v="88"/>
      <x v="71"/>
    </i>
    <i>
      <x v="93"/>
      <x v="46"/>
    </i>
    <i>
      <x v="94"/>
      <x v="42"/>
    </i>
    <i>
      <x v="95"/>
      <x v="10"/>
    </i>
    <i>
      <x v="102"/>
      <x v="26"/>
    </i>
    <i>
      <x v="103"/>
      <x v="33"/>
    </i>
    <i>
      <x v="104"/>
      <x v="32"/>
    </i>
    <i>
      <x v="105"/>
      <x v="14"/>
    </i>
    <i>
      <x v="106"/>
      <x v="40"/>
    </i>
    <i>
      <x v="107"/>
      <x v="7"/>
    </i>
    <i>
      <x v="108"/>
      <x v="75"/>
    </i>
    <i>
      <x v="109"/>
      <x v="49"/>
    </i>
    <i>
      <x v="110"/>
      <x v="13"/>
    </i>
    <i>
      <x v="111"/>
      <x v="38"/>
    </i>
    <i>
      <x v="112"/>
      <x v="8"/>
    </i>
    <i>
      <x v="113"/>
      <x v="54"/>
    </i>
    <i>
      <x v="114"/>
      <x v="12"/>
    </i>
    <i>
      <x v="115"/>
      <x v="4"/>
    </i>
    <i>
      <x v="116"/>
      <x v="52"/>
    </i>
    <i>
      <x v="117"/>
      <x v="9"/>
    </i>
    <i>
      <x v="118"/>
      <x v="29"/>
    </i>
    <i>
      <x v="119"/>
      <x v="30"/>
    </i>
    <i>
      <x v="120"/>
      <x v="37"/>
    </i>
    <i>
      <x v="122"/>
      <x v="1"/>
    </i>
    <i>
      <x v="123"/>
      <x v="36"/>
    </i>
    <i>
      <x v="124"/>
      <x/>
    </i>
    <i>
      <x v="125"/>
      <x v="3"/>
    </i>
    <i>
      <x v="126"/>
      <x v="55"/>
    </i>
    <i>
      <x v="127"/>
      <x v="7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Suma de PROGRAMADO FEB" fld="4" baseField="0" baseItem="0"/>
    <dataField name="Suma de PROGRAMADO MARZO" fld="5" baseField="1" baseItem="68"/>
    <dataField name="Suma de total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9"/>
  <sheetViews>
    <sheetView zoomScale="59" zoomScaleNormal="59" workbookViewId="0">
      <selection activeCell="D36" sqref="D36"/>
    </sheetView>
  </sheetViews>
  <sheetFormatPr baseColWidth="10" defaultRowHeight="15" x14ac:dyDescent="0.25"/>
  <cols>
    <col min="1" max="1" width="27.85546875" customWidth="1"/>
    <col min="2" max="2" width="102.28515625" customWidth="1"/>
    <col min="3" max="3" width="17.85546875" style="1" customWidth="1"/>
  </cols>
  <sheetData>
    <row r="1" spans="1:3" x14ac:dyDescent="0.25">
      <c r="A1" s="67" t="s">
        <v>2620</v>
      </c>
      <c r="B1" t="s">
        <v>2621</v>
      </c>
    </row>
    <row r="2" spans="1:3" x14ac:dyDescent="0.25">
      <c r="A2" s="67" t="s">
        <v>2622</v>
      </c>
      <c r="B2" t="s">
        <v>2621</v>
      </c>
    </row>
    <row r="3" spans="1:3" x14ac:dyDescent="0.25">
      <c r="A3" s="67" t="s">
        <v>2623</v>
      </c>
      <c r="B3" t="s">
        <v>2621</v>
      </c>
      <c r="C3"/>
    </row>
    <row r="4" spans="1:3" x14ac:dyDescent="0.25">
      <c r="C4"/>
    </row>
    <row r="5" spans="1:3" x14ac:dyDescent="0.25">
      <c r="A5" s="67" t="s">
        <v>2624</v>
      </c>
    </row>
    <row r="6" spans="1:3" x14ac:dyDescent="0.25">
      <c r="A6" s="67" t="s">
        <v>2625</v>
      </c>
      <c r="B6" s="67" t="s">
        <v>2626</v>
      </c>
      <c r="C6" t="s">
        <v>2627</v>
      </c>
    </row>
    <row r="7" spans="1:3" x14ac:dyDescent="0.25">
      <c r="A7" t="s">
        <v>124</v>
      </c>
      <c r="B7" t="s">
        <v>2628</v>
      </c>
      <c r="C7" s="1">
        <v>74620129</v>
      </c>
    </row>
    <row r="8" spans="1:3" x14ac:dyDescent="0.25">
      <c r="A8" t="s">
        <v>2629</v>
      </c>
      <c r="B8" t="s">
        <v>129</v>
      </c>
      <c r="C8" s="1">
        <v>234125658</v>
      </c>
    </row>
    <row r="9" spans="1:3" x14ac:dyDescent="0.25">
      <c r="A9" t="s">
        <v>2630</v>
      </c>
      <c r="B9" t="s">
        <v>1332</v>
      </c>
      <c r="C9" s="1">
        <v>150621228</v>
      </c>
    </row>
    <row r="10" spans="1:3" x14ac:dyDescent="0.25">
      <c r="A10" t="s">
        <v>2631</v>
      </c>
      <c r="B10" t="s">
        <v>1500</v>
      </c>
      <c r="C10" s="1">
        <v>230581537</v>
      </c>
    </row>
    <row r="11" spans="1:3" x14ac:dyDescent="0.25">
      <c r="A11" t="s">
        <v>2632</v>
      </c>
      <c r="B11" t="s">
        <v>2633</v>
      </c>
      <c r="C11" s="1">
        <v>668533488</v>
      </c>
    </row>
    <row r="12" spans="1:3" x14ac:dyDescent="0.25">
      <c r="A12" t="s">
        <v>2634</v>
      </c>
      <c r="B12" t="s">
        <v>881</v>
      </c>
      <c r="C12" s="1">
        <v>717733008</v>
      </c>
    </row>
    <row r="13" spans="1:3" x14ac:dyDescent="0.25">
      <c r="A13" t="s">
        <v>2635</v>
      </c>
      <c r="B13" t="s">
        <v>1524</v>
      </c>
      <c r="C13" s="1">
        <v>5597159</v>
      </c>
    </row>
    <row r="14" spans="1:3" x14ac:dyDescent="0.25">
      <c r="A14" t="s">
        <v>2636</v>
      </c>
      <c r="B14" t="s">
        <v>1286</v>
      </c>
      <c r="C14" s="1">
        <v>94443451</v>
      </c>
    </row>
    <row r="15" spans="1:3" x14ac:dyDescent="0.25">
      <c r="A15" t="s">
        <v>2637</v>
      </c>
      <c r="B15" t="s">
        <v>1514</v>
      </c>
      <c r="C15" s="1">
        <v>188912857</v>
      </c>
    </row>
    <row r="16" spans="1:3" x14ac:dyDescent="0.25">
      <c r="A16" t="s">
        <v>2638</v>
      </c>
      <c r="B16" t="s">
        <v>2639</v>
      </c>
      <c r="C16" s="1">
        <v>52643150</v>
      </c>
    </row>
    <row r="17" spans="1:3" x14ac:dyDescent="0.25">
      <c r="A17" t="s">
        <v>2640</v>
      </c>
      <c r="B17" t="s">
        <v>318</v>
      </c>
      <c r="C17" s="1">
        <v>1200000</v>
      </c>
    </row>
    <row r="18" spans="1:3" x14ac:dyDescent="0.25">
      <c r="A18" t="s">
        <v>2641</v>
      </c>
      <c r="B18" t="s">
        <v>2193</v>
      </c>
      <c r="C18" s="1">
        <v>40971274</v>
      </c>
    </row>
    <row r="19" spans="1:3" x14ac:dyDescent="0.25">
      <c r="A19" t="s">
        <v>2642</v>
      </c>
      <c r="B19" t="s">
        <v>1510</v>
      </c>
      <c r="C19" s="1">
        <v>81963368</v>
      </c>
    </row>
    <row r="20" spans="1:3" x14ac:dyDescent="0.25">
      <c r="A20" t="s">
        <v>2643</v>
      </c>
      <c r="B20" t="s">
        <v>305</v>
      </c>
      <c r="C20" s="1">
        <v>4500000</v>
      </c>
    </row>
    <row r="21" spans="1:3" x14ac:dyDescent="0.25">
      <c r="A21" t="s">
        <v>2644</v>
      </c>
      <c r="B21" t="s">
        <v>2645</v>
      </c>
      <c r="C21" s="1">
        <v>3890464</v>
      </c>
    </row>
    <row r="22" spans="1:3" x14ac:dyDescent="0.25">
      <c r="A22" t="s">
        <v>2646</v>
      </c>
      <c r="B22" t="s">
        <v>1235</v>
      </c>
      <c r="C22" s="1">
        <v>2015116</v>
      </c>
    </row>
    <row r="23" spans="1:3" x14ac:dyDescent="0.25">
      <c r="A23" t="s">
        <v>2647</v>
      </c>
      <c r="B23" t="s">
        <v>753</v>
      </c>
      <c r="C23" s="1">
        <v>25833013</v>
      </c>
    </row>
    <row r="24" spans="1:3" x14ac:dyDescent="0.25">
      <c r="A24" t="s">
        <v>2648</v>
      </c>
      <c r="B24" t="s">
        <v>898</v>
      </c>
      <c r="C24" s="1">
        <v>85164423</v>
      </c>
    </row>
    <row r="25" spans="1:3" x14ac:dyDescent="0.25">
      <c r="A25" t="s">
        <v>2649</v>
      </c>
      <c r="B25" t="s">
        <v>1886</v>
      </c>
      <c r="C25" s="1">
        <v>12909872</v>
      </c>
    </row>
    <row r="26" spans="1:3" x14ac:dyDescent="0.25">
      <c r="A26" t="s">
        <v>2650</v>
      </c>
      <c r="B26" t="s">
        <v>1354</v>
      </c>
      <c r="C26" s="1">
        <v>1172563</v>
      </c>
    </row>
    <row r="27" spans="1:3" x14ac:dyDescent="0.25">
      <c r="A27" t="s">
        <v>2651</v>
      </c>
      <c r="B27" t="s">
        <v>1459</v>
      </c>
      <c r="C27" s="1">
        <v>6698601</v>
      </c>
    </row>
    <row r="28" spans="1:3" x14ac:dyDescent="0.25">
      <c r="A28" t="s">
        <v>2652</v>
      </c>
      <c r="B28" t="s">
        <v>2123</v>
      </c>
      <c r="C28" s="1">
        <v>72633349</v>
      </c>
    </row>
    <row r="29" spans="1:3" x14ac:dyDescent="0.25">
      <c r="A29" t="s">
        <v>2653</v>
      </c>
      <c r="B29" t="s">
        <v>2654</v>
      </c>
      <c r="C29" s="1">
        <v>1560000</v>
      </c>
    </row>
    <row r="30" spans="1:3" x14ac:dyDescent="0.25">
      <c r="A30" t="s">
        <v>2655</v>
      </c>
      <c r="B30" t="s">
        <v>2656</v>
      </c>
      <c r="C30" s="1">
        <v>23475158</v>
      </c>
    </row>
    <row r="31" spans="1:3" x14ac:dyDescent="0.25">
      <c r="A31" t="s">
        <v>2657</v>
      </c>
      <c r="B31" t="s">
        <v>1491</v>
      </c>
      <c r="C31" s="1">
        <v>82343181</v>
      </c>
    </row>
    <row r="32" spans="1:3" x14ac:dyDescent="0.25">
      <c r="A32" t="s">
        <v>2658</v>
      </c>
      <c r="B32" t="s">
        <v>2659</v>
      </c>
      <c r="C32" s="1">
        <v>148195484</v>
      </c>
    </row>
    <row r="33" spans="1:3" x14ac:dyDescent="0.25">
      <c r="A33" t="s">
        <v>660</v>
      </c>
      <c r="C33" s="1">
        <v>3012337531</v>
      </c>
    </row>
    <row r="34" spans="1:3" x14ac:dyDescent="0.25">
      <c r="C34"/>
    </row>
    <row r="35" spans="1:3" x14ac:dyDescent="0.25">
      <c r="C35"/>
    </row>
    <row r="36" spans="1:3" x14ac:dyDescent="0.25">
      <c r="C36"/>
    </row>
    <row r="37" spans="1:3" x14ac:dyDescent="0.25">
      <c r="C37"/>
    </row>
    <row r="38" spans="1:3" x14ac:dyDescent="0.25">
      <c r="C38"/>
    </row>
    <row r="39" spans="1:3" x14ac:dyDescent="0.25">
      <c r="C39"/>
    </row>
    <row r="40" spans="1:3" x14ac:dyDescent="0.25">
      <c r="C40"/>
    </row>
    <row r="41" spans="1:3" x14ac:dyDescent="0.25">
      <c r="C41"/>
    </row>
    <row r="42" spans="1:3" x14ac:dyDescent="0.25">
      <c r="C42"/>
    </row>
    <row r="43" spans="1:3" x14ac:dyDescent="0.25">
      <c r="C43"/>
    </row>
    <row r="44" spans="1:3" x14ac:dyDescent="0.25">
      <c r="C44"/>
    </row>
    <row r="45" spans="1:3" x14ac:dyDescent="0.25">
      <c r="C45"/>
    </row>
    <row r="46" spans="1:3" x14ac:dyDescent="0.25">
      <c r="C46"/>
    </row>
    <row r="47" spans="1:3" x14ac:dyDescent="0.25">
      <c r="C47"/>
    </row>
    <row r="48" spans="1:3" x14ac:dyDescent="0.25">
      <c r="C48"/>
    </row>
    <row r="49" spans="3:3" x14ac:dyDescent="0.25">
      <c r="C49"/>
    </row>
    <row r="50" spans="3:3" x14ac:dyDescent="0.25">
      <c r="C50"/>
    </row>
    <row r="51" spans="3:3" x14ac:dyDescent="0.25">
      <c r="C51"/>
    </row>
    <row r="52" spans="3:3" x14ac:dyDescent="0.25">
      <c r="C52"/>
    </row>
    <row r="53" spans="3:3" x14ac:dyDescent="0.25">
      <c r="C53"/>
    </row>
    <row r="54" spans="3:3" x14ac:dyDescent="0.25">
      <c r="C54"/>
    </row>
    <row r="55" spans="3:3" x14ac:dyDescent="0.25">
      <c r="C55"/>
    </row>
    <row r="56" spans="3:3" x14ac:dyDescent="0.25">
      <c r="C56"/>
    </row>
    <row r="57" spans="3:3" x14ac:dyDescent="0.25">
      <c r="C57"/>
    </row>
    <row r="58" spans="3:3" x14ac:dyDescent="0.25">
      <c r="C58"/>
    </row>
    <row r="59" spans="3:3" x14ac:dyDescent="0.25">
      <c r="C59"/>
    </row>
    <row r="60" spans="3:3" x14ac:dyDescent="0.25">
      <c r="C60"/>
    </row>
    <row r="61" spans="3:3" x14ac:dyDescent="0.25">
      <c r="C61"/>
    </row>
    <row r="62" spans="3:3" x14ac:dyDescent="0.25">
      <c r="C62"/>
    </row>
    <row r="63" spans="3:3" x14ac:dyDescent="0.25">
      <c r="C63"/>
    </row>
    <row r="64" spans="3:3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  <row r="68" spans="3:3" x14ac:dyDescent="0.25">
      <c r="C68"/>
    </row>
    <row r="69" spans="3:3" x14ac:dyDescent="0.25">
      <c r="C69"/>
    </row>
    <row r="70" spans="3:3" x14ac:dyDescent="0.25">
      <c r="C70"/>
    </row>
    <row r="71" spans="3:3" x14ac:dyDescent="0.25">
      <c r="C71"/>
    </row>
    <row r="72" spans="3:3" x14ac:dyDescent="0.25">
      <c r="C72"/>
    </row>
    <row r="73" spans="3:3" x14ac:dyDescent="0.25">
      <c r="C73"/>
    </row>
    <row r="74" spans="3:3" x14ac:dyDescent="0.25">
      <c r="C74"/>
    </row>
    <row r="75" spans="3:3" x14ac:dyDescent="0.25">
      <c r="C75"/>
    </row>
    <row r="76" spans="3:3" x14ac:dyDescent="0.25">
      <c r="C76"/>
    </row>
    <row r="77" spans="3:3" x14ac:dyDescent="0.25">
      <c r="C77"/>
    </row>
    <row r="78" spans="3:3" x14ac:dyDescent="0.25">
      <c r="C78"/>
    </row>
    <row r="79" spans="3:3" x14ac:dyDescent="0.25">
      <c r="C79"/>
    </row>
    <row r="80" spans="3:3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  <row r="107" spans="3:3" x14ac:dyDescent="0.25">
      <c r="C107"/>
    </row>
    <row r="108" spans="3:3" x14ac:dyDescent="0.25">
      <c r="C108"/>
    </row>
    <row r="109" spans="3:3" x14ac:dyDescent="0.25">
      <c r="C109"/>
    </row>
    <row r="110" spans="3:3" x14ac:dyDescent="0.25">
      <c r="C110"/>
    </row>
    <row r="111" spans="3:3" x14ac:dyDescent="0.25">
      <c r="C111"/>
    </row>
    <row r="112" spans="3:3" x14ac:dyDescent="0.25">
      <c r="C112"/>
    </row>
    <row r="113" spans="3:3" x14ac:dyDescent="0.25">
      <c r="C113"/>
    </row>
    <row r="114" spans="3:3" x14ac:dyDescent="0.25">
      <c r="C114"/>
    </row>
    <row r="115" spans="3:3" x14ac:dyDescent="0.25">
      <c r="C115"/>
    </row>
    <row r="116" spans="3:3" x14ac:dyDescent="0.25">
      <c r="C116"/>
    </row>
    <row r="117" spans="3:3" x14ac:dyDescent="0.25">
      <c r="C117"/>
    </row>
    <row r="118" spans="3:3" x14ac:dyDescent="0.25">
      <c r="C118"/>
    </row>
    <row r="119" spans="3:3" x14ac:dyDescent="0.25">
      <c r="C119"/>
    </row>
    <row r="120" spans="3:3" x14ac:dyDescent="0.25">
      <c r="C120"/>
    </row>
    <row r="121" spans="3:3" x14ac:dyDescent="0.25">
      <c r="C121"/>
    </row>
    <row r="122" spans="3:3" x14ac:dyDescent="0.25">
      <c r="C122"/>
    </row>
    <row r="123" spans="3:3" x14ac:dyDescent="0.25">
      <c r="C123"/>
    </row>
    <row r="124" spans="3:3" x14ac:dyDescent="0.25">
      <c r="C124"/>
    </row>
    <row r="125" spans="3:3" x14ac:dyDescent="0.25">
      <c r="C125"/>
    </row>
    <row r="126" spans="3:3" x14ac:dyDescent="0.25">
      <c r="C126"/>
    </row>
    <row r="127" spans="3:3" x14ac:dyDescent="0.25">
      <c r="C127"/>
    </row>
    <row r="128" spans="3:3" x14ac:dyDescent="0.25">
      <c r="C128"/>
    </row>
    <row r="129" spans="3:3" x14ac:dyDescent="0.25">
      <c r="C129"/>
    </row>
    <row r="130" spans="3:3" x14ac:dyDescent="0.25">
      <c r="C130"/>
    </row>
    <row r="131" spans="3:3" x14ac:dyDescent="0.25">
      <c r="C131"/>
    </row>
    <row r="132" spans="3:3" x14ac:dyDescent="0.25">
      <c r="C132"/>
    </row>
    <row r="133" spans="3:3" x14ac:dyDescent="0.25">
      <c r="C133"/>
    </row>
    <row r="134" spans="3:3" x14ac:dyDescent="0.25">
      <c r="C134"/>
    </row>
    <row r="135" spans="3:3" x14ac:dyDescent="0.25">
      <c r="C135"/>
    </row>
    <row r="136" spans="3:3" x14ac:dyDescent="0.25">
      <c r="C136"/>
    </row>
    <row r="137" spans="3:3" x14ac:dyDescent="0.25">
      <c r="C137"/>
    </row>
    <row r="138" spans="3:3" x14ac:dyDescent="0.25">
      <c r="C138"/>
    </row>
    <row r="139" spans="3:3" x14ac:dyDescent="0.25">
      <c r="C139"/>
    </row>
    <row r="140" spans="3:3" x14ac:dyDescent="0.25">
      <c r="C140"/>
    </row>
    <row r="141" spans="3:3" x14ac:dyDescent="0.25">
      <c r="C141"/>
    </row>
    <row r="142" spans="3:3" x14ac:dyDescent="0.25">
      <c r="C142"/>
    </row>
    <row r="143" spans="3:3" x14ac:dyDescent="0.25">
      <c r="C143"/>
    </row>
    <row r="144" spans="3:3" x14ac:dyDescent="0.25">
      <c r="C144"/>
    </row>
    <row r="145" spans="3:3" x14ac:dyDescent="0.25">
      <c r="C145"/>
    </row>
    <row r="146" spans="3:3" x14ac:dyDescent="0.25">
      <c r="C146"/>
    </row>
    <row r="147" spans="3:3" x14ac:dyDescent="0.25">
      <c r="C147"/>
    </row>
    <row r="148" spans="3:3" x14ac:dyDescent="0.25">
      <c r="C148"/>
    </row>
    <row r="149" spans="3:3" x14ac:dyDescent="0.25">
      <c r="C149"/>
    </row>
    <row r="150" spans="3:3" x14ac:dyDescent="0.25">
      <c r="C150"/>
    </row>
    <row r="151" spans="3:3" x14ac:dyDescent="0.25">
      <c r="C151"/>
    </row>
    <row r="152" spans="3:3" x14ac:dyDescent="0.25">
      <c r="C152"/>
    </row>
    <row r="153" spans="3:3" x14ac:dyDescent="0.25">
      <c r="C153"/>
    </row>
    <row r="154" spans="3:3" x14ac:dyDescent="0.25">
      <c r="C154"/>
    </row>
    <row r="155" spans="3:3" x14ac:dyDescent="0.25">
      <c r="C155"/>
    </row>
    <row r="156" spans="3:3" x14ac:dyDescent="0.25">
      <c r="C156"/>
    </row>
    <row r="157" spans="3:3" x14ac:dyDescent="0.25">
      <c r="C157"/>
    </row>
    <row r="158" spans="3:3" x14ac:dyDescent="0.25">
      <c r="C158"/>
    </row>
    <row r="159" spans="3:3" x14ac:dyDescent="0.25">
      <c r="C159"/>
    </row>
    <row r="160" spans="3:3" x14ac:dyDescent="0.25">
      <c r="C160"/>
    </row>
    <row r="161" spans="3:3" x14ac:dyDescent="0.25">
      <c r="C161"/>
    </row>
    <row r="162" spans="3:3" x14ac:dyDescent="0.25">
      <c r="C162"/>
    </row>
    <row r="163" spans="3:3" x14ac:dyDescent="0.25">
      <c r="C163"/>
    </row>
    <row r="164" spans="3:3" x14ac:dyDescent="0.25">
      <c r="C164"/>
    </row>
    <row r="165" spans="3:3" x14ac:dyDescent="0.25">
      <c r="C165"/>
    </row>
    <row r="166" spans="3:3" x14ac:dyDescent="0.25">
      <c r="C166"/>
    </row>
    <row r="167" spans="3:3" x14ac:dyDescent="0.25">
      <c r="C167"/>
    </row>
    <row r="168" spans="3:3" x14ac:dyDescent="0.25">
      <c r="C168"/>
    </row>
    <row r="169" spans="3:3" x14ac:dyDescent="0.25">
      <c r="C169"/>
    </row>
    <row r="170" spans="3:3" x14ac:dyDescent="0.25">
      <c r="C170"/>
    </row>
    <row r="171" spans="3:3" x14ac:dyDescent="0.25">
      <c r="C171"/>
    </row>
    <row r="172" spans="3:3" x14ac:dyDescent="0.25">
      <c r="C172"/>
    </row>
    <row r="173" spans="3:3" x14ac:dyDescent="0.25">
      <c r="C173"/>
    </row>
    <row r="174" spans="3:3" x14ac:dyDescent="0.25">
      <c r="C174"/>
    </row>
    <row r="175" spans="3:3" x14ac:dyDescent="0.25">
      <c r="C175"/>
    </row>
    <row r="176" spans="3:3" x14ac:dyDescent="0.25">
      <c r="C176"/>
    </row>
    <row r="177" spans="3:3" x14ac:dyDescent="0.25">
      <c r="C177"/>
    </row>
    <row r="178" spans="3:3" x14ac:dyDescent="0.25">
      <c r="C178"/>
    </row>
    <row r="179" spans="3:3" x14ac:dyDescent="0.25">
      <c r="C179"/>
    </row>
    <row r="180" spans="3:3" x14ac:dyDescent="0.25">
      <c r="C180"/>
    </row>
    <row r="181" spans="3:3" x14ac:dyDescent="0.25">
      <c r="C181"/>
    </row>
    <row r="182" spans="3:3" x14ac:dyDescent="0.25">
      <c r="C182"/>
    </row>
    <row r="183" spans="3:3" x14ac:dyDescent="0.25">
      <c r="C183"/>
    </row>
    <row r="184" spans="3:3" x14ac:dyDescent="0.25">
      <c r="C184"/>
    </row>
    <row r="185" spans="3:3" x14ac:dyDescent="0.25">
      <c r="C185"/>
    </row>
    <row r="186" spans="3:3" x14ac:dyDescent="0.25">
      <c r="C186"/>
    </row>
    <row r="187" spans="3:3" x14ac:dyDescent="0.25">
      <c r="C187"/>
    </row>
    <row r="188" spans="3:3" x14ac:dyDescent="0.25">
      <c r="C188"/>
    </row>
    <row r="189" spans="3:3" x14ac:dyDescent="0.25">
      <c r="C189"/>
    </row>
    <row r="190" spans="3:3" x14ac:dyDescent="0.25">
      <c r="C190"/>
    </row>
    <row r="191" spans="3:3" x14ac:dyDescent="0.25">
      <c r="C191"/>
    </row>
    <row r="192" spans="3:3" x14ac:dyDescent="0.25">
      <c r="C192"/>
    </row>
    <row r="193" spans="3:3" x14ac:dyDescent="0.25">
      <c r="C193"/>
    </row>
    <row r="194" spans="3:3" x14ac:dyDescent="0.25">
      <c r="C194"/>
    </row>
    <row r="195" spans="3:3" x14ac:dyDescent="0.25">
      <c r="C195"/>
    </row>
    <row r="196" spans="3:3" x14ac:dyDescent="0.25">
      <c r="C196"/>
    </row>
    <row r="197" spans="3:3" x14ac:dyDescent="0.25">
      <c r="C197"/>
    </row>
    <row r="198" spans="3:3" x14ac:dyDescent="0.25">
      <c r="C198"/>
    </row>
    <row r="199" spans="3:3" x14ac:dyDescent="0.25">
      <c r="C199"/>
    </row>
    <row r="200" spans="3:3" x14ac:dyDescent="0.25">
      <c r="C200"/>
    </row>
    <row r="201" spans="3:3" x14ac:dyDescent="0.25">
      <c r="C201"/>
    </row>
    <row r="202" spans="3:3" x14ac:dyDescent="0.25">
      <c r="C202"/>
    </row>
    <row r="203" spans="3:3" x14ac:dyDescent="0.25">
      <c r="C203"/>
    </row>
    <row r="204" spans="3:3" x14ac:dyDescent="0.25">
      <c r="C204"/>
    </row>
    <row r="205" spans="3:3" x14ac:dyDescent="0.25">
      <c r="C205"/>
    </row>
    <row r="206" spans="3:3" x14ac:dyDescent="0.25">
      <c r="C206"/>
    </row>
    <row r="207" spans="3:3" x14ac:dyDescent="0.25">
      <c r="C207"/>
    </row>
    <row r="208" spans="3:3" x14ac:dyDescent="0.25">
      <c r="C208"/>
    </row>
    <row r="209" spans="3:3" x14ac:dyDescent="0.25">
      <c r="C209"/>
    </row>
    <row r="210" spans="3:3" x14ac:dyDescent="0.25">
      <c r="C210"/>
    </row>
    <row r="211" spans="3:3" x14ac:dyDescent="0.25">
      <c r="C211"/>
    </row>
    <row r="212" spans="3:3" x14ac:dyDescent="0.25">
      <c r="C212"/>
    </row>
    <row r="213" spans="3:3" x14ac:dyDescent="0.25">
      <c r="C213"/>
    </row>
    <row r="214" spans="3:3" x14ac:dyDescent="0.25">
      <c r="C214"/>
    </row>
    <row r="215" spans="3:3" x14ac:dyDescent="0.25">
      <c r="C215"/>
    </row>
    <row r="216" spans="3:3" x14ac:dyDescent="0.25">
      <c r="C216"/>
    </row>
    <row r="217" spans="3:3" x14ac:dyDescent="0.25">
      <c r="C217"/>
    </row>
    <row r="218" spans="3:3" x14ac:dyDescent="0.25">
      <c r="C218"/>
    </row>
    <row r="219" spans="3:3" x14ac:dyDescent="0.25">
      <c r="C219"/>
    </row>
    <row r="220" spans="3:3" x14ac:dyDescent="0.25">
      <c r="C220"/>
    </row>
    <row r="221" spans="3:3" x14ac:dyDescent="0.25">
      <c r="C221"/>
    </row>
    <row r="222" spans="3:3" x14ac:dyDescent="0.25">
      <c r="C222"/>
    </row>
    <row r="223" spans="3:3" x14ac:dyDescent="0.25">
      <c r="C223"/>
    </row>
    <row r="224" spans="3:3" x14ac:dyDescent="0.25">
      <c r="C224"/>
    </row>
    <row r="225" spans="3:3" x14ac:dyDescent="0.25">
      <c r="C225"/>
    </row>
    <row r="226" spans="3:3" x14ac:dyDescent="0.25">
      <c r="C226"/>
    </row>
    <row r="227" spans="3:3" x14ac:dyDescent="0.25">
      <c r="C227"/>
    </row>
    <row r="228" spans="3:3" x14ac:dyDescent="0.25">
      <c r="C228"/>
    </row>
    <row r="229" spans="3:3" x14ac:dyDescent="0.25">
      <c r="C229"/>
    </row>
    <row r="230" spans="3:3" x14ac:dyDescent="0.25">
      <c r="C230"/>
    </row>
    <row r="231" spans="3:3" x14ac:dyDescent="0.25">
      <c r="C231"/>
    </row>
    <row r="232" spans="3:3" x14ac:dyDescent="0.25">
      <c r="C232"/>
    </row>
    <row r="233" spans="3:3" x14ac:dyDescent="0.25">
      <c r="C233"/>
    </row>
    <row r="234" spans="3:3" x14ac:dyDescent="0.25">
      <c r="C234"/>
    </row>
    <row r="235" spans="3:3" x14ac:dyDescent="0.25">
      <c r="C235"/>
    </row>
    <row r="236" spans="3:3" x14ac:dyDescent="0.25">
      <c r="C236"/>
    </row>
    <row r="237" spans="3:3" x14ac:dyDescent="0.25">
      <c r="C237"/>
    </row>
    <row r="238" spans="3:3" x14ac:dyDescent="0.25">
      <c r="C238"/>
    </row>
    <row r="239" spans="3:3" x14ac:dyDescent="0.25">
      <c r="C239"/>
    </row>
    <row r="240" spans="3:3" x14ac:dyDescent="0.25">
      <c r="C240"/>
    </row>
    <row r="241" spans="3:3" x14ac:dyDescent="0.25">
      <c r="C241"/>
    </row>
    <row r="242" spans="3:3" x14ac:dyDescent="0.25">
      <c r="C242"/>
    </row>
    <row r="243" spans="3:3" x14ac:dyDescent="0.25">
      <c r="C243"/>
    </row>
    <row r="244" spans="3:3" x14ac:dyDescent="0.25">
      <c r="C244"/>
    </row>
    <row r="245" spans="3:3" x14ac:dyDescent="0.25">
      <c r="C245"/>
    </row>
    <row r="246" spans="3:3" x14ac:dyDescent="0.25">
      <c r="C246"/>
    </row>
    <row r="247" spans="3:3" x14ac:dyDescent="0.25">
      <c r="C247"/>
    </row>
    <row r="248" spans="3:3" x14ac:dyDescent="0.25">
      <c r="C248"/>
    </row>
    <row r="249" spans="3:3" x14ac:dyDescent="0.25">
      <c r="C249"/>
    </row>
    <row r="250" spans="3:3" x14ac:dyDescent="0.25">
      <c r="C250"/>
    </row>
    <row r="251" spans="3:3" x14ac:dyDescent="0.25">
      <c r="C251"/>
    </row>
    <row r="252" spans="3:3" x14ac:dyDescent="0.25">
      <c r="C252"/>
    </row>
    <row r="253" spans="3:3" x14ac:dyDescent="0.25">
      <c r="C253"/>
    </row>
    <row r="254" spans="3:3" x14ac:dyDescent="0.25">
      <c r="C254"/>
    </row>
    <row r="255" spans="3:3" x14ac:dyDescent="0.25">
      <c r="C255"/>
    </row>
    <row r="256" spans="3:3" x14ac:dyDescent="0.25">
      <c r="C256"/>
    </row>
    <row r="257" spans="3:3" x14ac:dyDescent="0.25">
      <c r="C257"/>
    </row>
    <row r="258" spans="3:3" x14ac:dyDescent="0.25">
      <c r="C258"/>
    </row>
    <row r="259" spans="3:3" x14ac:dyDescent="0.25">
      <c r="C259"/>
    </row>
    <row r="260" spans="3:3" x14ac:dyDescent="0.25">
      <c r="C260"/>
    </row>
    <row r="261" spans="3:3" x14ac:dyDescent="0.25">
      <c r="C261"/>
    </row>
    <row r="262" spans="3:3" x14ac:dyDescent="0.25">
      <c r="C262"/>
    </row>
    <row r="263" spans="3:3" x14ac:dyDescent="0.25">
      <c r="C263"/>
    </row>
    <row r="264" spans="3:3" x14ac:dyDescent="0.25">
      <c r="C264"/>
    </row>
    <row r="265" spans="3:3" x14ac:dyDescent="0.25">
      <c r="C265"/>
    </row>
    <row r="266" spans="3:3" x14ac:dyDescent="0.25">
      <c r="C266"/>
    </row>
    <row r="267" spans="3:3" x14ac:dyDescent="0.25">
      <c r="C267"/>
    </row>
    <row r="268" spans="3:3" x14ac:dyDescent="0.25">
      <c r="C268"/>
    </row>
    <row r="269" spans="3:3" x14ac:dyDescent="0.25">
      <c r="C269"/>
    </row>
    <row r="270" spans="3:3" x14ac:dyDescent="0.25">
      <c r="C270"/>
    </row>
    <row r="271" spans="3:3" x14ac:dyDescent="0.25">
      <c r="C271"/>
    </row>
    <row r="272" spans="3:3" x14ac:dyDescent="0.25">
      <c r="C272"/>
    </row>
    <row r="273" spans="3:3" x14ac:dyDescent="0.25">
      <c r="C273"/>
    </row>
    <row r="274" spans="3:3" x14ac:dyDescent="0.25">
      <c r="C274"/>
    </row>
    <row r="275" spans="3:3" x14ac:dyDescent="0.25">
      <c r="C275"/>
    </row>
    <row r="276" spans="3:3" x14ac:dyDescent="0.25">
      <c r="C276"/>
    </row>
    <row r="277" spans="3:3" x14ac:dyDescent="0.25">
      <c r="C277"/>
    </row>
    <row r="278" spans="3:3" x14ac:dyDescent="0.25">
      <c r="C278"/>
    </row>
    <row r="279" spans="3:3" x14ac:dyDescent="0.25">
      <c r="C279"/>
    </row>
    <row r="280" spans="3:3" x14ac:dyDescent="0.25">
      <c r="C280"/>
    </row>
    <row r="281" spans="3:3" x14ac:dyDescent="0.25">
      <c r="C281"/>
    </row>
    <row r="282" spans="3:3" x14ac:dyDescent="0.25">
      <c r="C282"/>
    </row>
    <row r="283" spans="3:3" x14ac:dyDescent="0.25">
      <c r="C283"/>
    </row>
    <row r="284" spans="3:3" x14ac:dyDescent="0.25">
      <c r="C284"/>
    </row>
    <row r="285" spans="3:3" x14ac:dyDescent="0.25">
      <c r="C285"/>
    </row>
    <row r="286" spans="3:3" x14ac:dyDescent="0.25">
      <c r="C286"/>
    </row>
    <row r="287" spans="3:3" x14ac:dyDescent="0.25">
      <c r="C287"/>
    </row>
    <row r="288" spans="3:3" x14ac:dyDescent="0.25">
      <c r="C288"/>
    </row>
    <row r="289" spans="3:3" x14ac:dyDescent="0.25">
      <c r="C289"/>
    </row>
    <row r="290" spans="3:3" x14ac:dyDescent="0.25">
      <c r="C290"/>
    </row>
    <row r="291" spans="3:3" x14ac:dyDescent="0.25">
      <c r="C291"/>
    </row>
    <row r="292" spans="3:3" x14ac:dyDescent="0.25">
      <c r="C292"/>
    </row>
    <row r="293" spans="3:3" x14ac:dyDescent="0.25">
      <c r="C293"/>
    </row>
    <row r="294" spans="3:3" x14ac:dyDescent="0.25">
      <c r="C294"/>
    </row>
    <row r="295" spans="3:3" x14ac:dyDescent="0.25">
      <c r="C295"/>
    </row>
    <row r="296" spans="3:3" x14ac:dyDescent="0.25">
      <c r="C296"/>
    </row>
    <row r="297" spans="3:3" x14ac:dyDescent="0.25">
      <c r="C297"/>
    </row>
    <row r="298" spans="3:3" x14ac:dyDescent="0.25">
      <c r="C298"/>
    </row>
    <row r="299" spans="3:3" x14ac:dyDescent="0.25">
      <c r="C299"/>
    </row>
    <row r="300" spans="3:3" x14ac:dyDescent="0.25">
      <c r="C300"/>
    </row>
    <row r="301" spans="3:3" x14ac:dyDescent="0.25">
      <c r="C301"/>
    </row>
    <row r="302" spans="3:3" x14ac:dyDescent="0.25">
      <c r="C302"/>
    </row>
    <row r="303" spans="3:3" x14ac:dyDescent="0.25">
      <c r="C303"/>
    </row>
    <row r="304" spans="3:3" x14ac:dyDescent="0.25">
      <c r="C304"/>
    </row>
    <row r="305" spans="3:3" x14ac:dyDescent="0.25">
      <c r="C305"/>
    </row>
    <row r="306" spans="3:3" x14ac:dyDescent="0.25">
      <c r="C306"/>
    </row>
    <row r="307" spans="3:3" x14ac:dyDescent="0.25">
      <c r="C307"/>
    </row>
    <row r="308" spans="3:3" x14ac:dyDescent="0.25">
      <c r="C308"/>
    </row>
    <row r="309" spans="3:3" x14ac:dyDescent="0.25">
      <c r="C309"/>
    </row>
    <row r="310" spans="3:3" x14ac:dyDescent="0.25">
      <c r="C310"/>
    </row>
    <row r="311" spans="3:3" x14ac:dyDescent="0.25">
      <c r="C311"/>
    </row>
    <row r="312" spans="3:3" x14ac:dyDescent="0.25">
      <c r="C312"/>
    </row>
    <row r="313" spans="3:3" x14ac:dyDescent="0.25">
      <c r="C313"/>
    </row>
    <row r="314" spans="3:3" x14ac:dyDescent="0.25">
      <c r="C314"/>
    </row>
    <row r="315" spans="3:3" x14ac:dyDescent="0.25">
      <c r="C315"/>
    </row>
    <row r="316" spans="3:3" x14ac:dyDescent="0.25">
      <c r="C316"/>
    </row>
    <row r="317" spans="3:3" x14ac:dyDescent="0.25">
      <c r="C317"/>
    </row>
    <row r="318" spans="3:3" x14ac:dyDescent="0.25">
      <c r="C318"/>
    </row>
    <row r="319" spans="3:3" x14ac:dyDescent="0.25">
      <c r="C319"/>
    </row>
    <row r="320" spans="3:3" x14ac:dyDescent="0.25">
      <c r="C320"/>
    </row>
    <row r="321" spans="3:3" x14ac:dyDescent="0.25">
      <c r="C321"/>
    </row>
    <row r="322" spans="3:3" x14ac:dyDescent="0.25">
      <c r="C322"/>
    </row>
    <row r="323" spans="3:3" x14ac:dyDescent="0.25">
      <c r="C323"/>
    </row>
    <row r="324" spans="3:3" x14ac:dyDescent="0.25">
      <c r="C324"/>
    </row>
    <row r="325" spans="3:3" x14ac:dyDescent="0.25">
      <c r="C325"/>
    </row>
    <row r="326" spans="3:3" x14ac:dyDescent="0.25">
      <c r="C326"/>
    </row>
    <row r="327" spans="3:3" x14ac:dyDescent="0.25">
      <c r="C327"/>
    </row>
    <row r="328" spans="3:3" x14ac:dyDescent="0.25">
      <c r="C328"/>
    </row>
    <row r="329" spans="3:3" x14ac:dyDescent="0.25">
      <c r="C329"/>
    </row>
    <row r="330" spans="3:3" x14ac:dyDescent="0.25">
      <c r="C330"/>
    </row>
    <row r="331" spans="3:3" x14ac:dyDescent="0.25">
      <c r="C331"/>
    </row>
    <row r="332" spans="3:3" x14ac:dyDescent="0.25">
      <c r="C332"/>
    </row>
    <row r="333" spans="3:3" x14ac:dyDescent="0.25">
      <c r="C333"/>
    </row>
    <row r="334" spans="3:3" x14ac:dyDescent="0.25">
      <c r="C334"/>
    </row>
    <row r="335" spans="3:3" x14ac:dyDescent="0.25">
      <c r="C335"/>
    </row>
    <row r="336" spans="3:3" x14ac:dyDescent="0.25">
      <c r="C336"/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  <row r="354" spans="3:3" x14ac:dyDescent="0.25">
      <c r="C354"/>
    </row>
    <row r="355" spans="3:3" x14ac:dyDescent="0.25">
      <c r="C355"/>
    </row>
    <row r="356" spans="3:3" x14ac:dyDescent="0.25">
      <c r="C356"/>
    </row>
    <row r="357" spans="3:3" x14ac:dyDescent="0.25">
      <c r="C357"/>
    </row>
    <row r="358" spans="3:3" x14ac:dyDescent="0.25">
      <c r="C358"/>
    </row>
    <row r="359" spans="3:3" x14ac:dyDescent="0.25">
      <c r="C359"/>
    </row>
    <row r="360" spans="3:3" x14ac:dyDescent="0.25">
      <c r="C360"/>
    </row>
    <row r="361" spans="3:3" x14ac:dyDescent="0.25">
      <c r="C361"/>
    </row>
    <row r="362" spans="3:3" x14ac:dyDescent="0.25">
      <c r="C362"/>
    </row>
    <row r="363" spans="3:3" x14ac:dyDescent="0.25">
      <c r="C363"/>
    </row>
    <row r="364" spans="3:3" x14ac:dyDescent="0.25">
      <c r="C364"/>
    </row>
    <row r="365" spans="3:3" x14ac:dyDescent="0.25">
      <c r="C365"/>
    </row>
    <row r="366" spans="3:3" x14ac:dyDescent="0.25">
      <c r="C366"/>
    </row>
    <row r="367" spans="3:3" x14ac:dyDescent="0.25">
      <c r="C367"/>
    </row>
    <row r="368" spans="3:3" x14ac:dyDescent="0.25">
      <c r="C368"/>
    </row>
    <row r="369" spans="3:3" x14ac:dyDescent="0.25">
      <c r="C369"/>
    </row>
    <row r="370" spans="3:3" x14ac:dyDescent="0.25">
      <c r="C370"/>
    </row>
    <row r="371" spans="3:3" x14ac:dyDescent="0.25">
      <c r="C371"/>
    </row>
    <row r="372" spans="3:3" x14ac:dyDescent="0.25">
      <c r="C372"/>
    </row>
    <row r="373" spans="3:3" x14ac:dyDescent="0.25">
      <c r="C373"/>
    </row>
    <row r="374" spans="3:3" x14ac:dyDescent="0.25">
      <c r="C374"/>
    </row>
    <row r="375" spans="3:3" x14ac:dyDescent="0.25">
      <c r="C375"/>
    </row>
    <row r="376" spans="3:3" x14ac:dyDescent="0.25">
      <c r="C376"/>
    </row>
    <row r="377" spans="3:3" x14ac:dyDescent="0.25">
      <c r="C377"/>
    </row>
    <row r="378" spans="3:3" x14ac:dyDescent="0.25">
      <c r="C378"/>
    </row>
    <row r="379" spans="3:3" x14ac:dyDescent="0.25">
      <c r="C379"/>
    </row>
    <row r="380" spans="3:3" x14ac:dyDescent="0.25">
      <c r="C380"/>
    </row>
    <row r="381" spans="3:3" x14ac:dyDescent="0.25">
      <c r="C381"/>
    </row>
    <row r="382" spans="3:3" x14ac:dyDescent="0.25">
      <c r="C382"/>
    </row>
    <row r="383" spans="3:3" x14ac:dyDescent="0.25">
      <c r="C383"/>
    </row>
    <row r="384" spans="3:3" x14ac:dyDescent="0.25">
      <c r="C384"/>
    </row>
    <row r="385" spans="3:3" x14ac:dyDescent="0.25">
      <c r="C385"/>
    </row>
    <row r="386" spans="3:3" x14ac:dyDescent="0.25">
      <c r="C386"/>
    </row>
    <row r="387" spans="3:3" x14ac:dyDescent="0.25">
      <c r="C387"/>
    </row>
    <row r="388" spans="3:3" x14ac:dyDescent="0.25">
      <c r="C388"/>
    </row>
    <row r="389" spans="3:3" x14ac:dyDescent="0.25">
      <c r="C389"/>
    </row>
    <row r="390" spans="3:3" x14ac:dyDescent="0.25">
      <c r="C390"/>
    </row>
    <row r="391" spans="3:3" x14ac:dyDescent="0.25">
      <c r="C391"/>
    </row>
    <row r="392" spans="3:3" x14ac:dyDescent="0.25">
      <c r="C392"/>
    </row>
    <row r="393" spans="3:3" x14ac:dyDescent="0.25">
      <c r="C393"/>
    </row>
    <row r="394" spans="3:3" x14ac:dyDescent="0.25">
      <c r="C394"/>
    </row>
    <row r="395" spans="3:3" x14ac:dyDescent="0.25">
      <c r="C395"/>
    </row>
    <row r="396" spans="3:3" x14ac:dyDescent="0.25">
      <c r="C396"/>
    </row>
    <row r="397" spans="3:3" x14ac:dyDescent="0.25">
      <c r="C397"/>
    </row>
    <row r="398" spans="3:3" x14ac:dyDescent="0.25">
      <c r="C398"/>
    </row>
    <row r="399" spans="3:3" x14ac:dyDescent="0.25">
      <c r="C399"/>
    </row>
    <row r="400" spans="3:3" x14ac:dyDescent="0.25">
      <c r="C400"/>
    </row>
    <row r="401" spans="3:3" x14ac:dyDescent="0.25">
      <c r="C401"/>
    </row>
    <row r="402" spans="3:3" x14ac:dyDescent="0.25">
      <c r="C402"/>
    </row>
    <row r="403" spans="3:3" x14ac:dyDescent="0.25">
      <c r="C403"/>
    </row>
    <row r="404" spans="3:3" x14ac:dyDescent="0.25">
      <c r="C404"/>
    </row>
    <row r="405" spans="3:3" x14ac:dyDescent="0.25">
      <c r="C405"/>
    </row>
    <row r="406" spans="3:3" x14ac:dyDescent="0.25">
      <c r="C406"/>
    </row>
    <row r="407" spans="3:3" x14ac:dyDescent="0.25">
      <c r="C407"/>
    </row>
    <row r="408" spans="3:3" x14ac:dyDescent="0.25">
      <c r="C408"/>
    </row>
    <row r="409" spans="3:3" x14ac:dyDescent="0.25">
      <c r="C409"/>
    </row>
    <row r="410" spans="3:3" x14ac:dyDescent="0.25">
      <c r="C410"/>
    </row>
    <row r="411" spans="3:3" x14ac:dyDescent="0.25">
      <c r="C411"/>
    </row>
    <row r="412" spans="3:3" x14ac:dyDescent="0.25">
      <c r="C412"/>
    </row>
    <row r="413" spans="3:3" x14ac:dyDescent="0.25">
      <c r="C413"/>
    </row>
    <row r="414" spans="3:3" x14ac:dyDescent="0.25">
      <c r="C414"/>
    </row>
    <row r="415" spans="3:3" x14ac:dyDescent="0.25">
      <c r="C415"/>
    </row>
    <row r="416" spans="3:3" x14ac:dyDescent="0.25">
      <c r="C416"/>
    </row>
    <row r="417" spans="3:3" x14ac:dyDescent="0.25">
      <c r="C417"/>
    </row>
    <row r="418" spans="3:3" x14ac:dyDescent="0.25">
      <c r="C418"/>
    </row>
    <row r="419" spans="3:3" x14ac:dyDescent="0.25">
      <c r="C419"/>
    </row>
    <row r="420" spans="3:3" x14ac:dyDescent="0.25">
      <c r="C420"/>
    </row>
    <row r="421" spans="3:3" x14ac:dyDescent="0.25">
      <c r="C421"/>
    </row>
    <row r="422" spans="3:3" x14ac:dyDescent="0.25">
      <c r="C422"/>
    </row>
    <row r="423" spans="3:3" x14ac:dyDescent="0.25">
      <c r="C423"/>
    </row>
    <row r="424" spans="3:3" x14ac:dyDescent="0.25">
      <c r="C424"/>
    </row>
    <row r="425" spans="3:3" x14ac:dyDescent="0.25">
      <c r="C425"/>
    </row>
    <row r="426" spans="3:3" x14ac:dyDescent="0.25">
      <c r="C426"/>
    </row>
    <row r="427" spans="3:3" x14ac:dyDescent="0.25">
      <c r="C427"/>
    </row>
    <row r="428" spans="3:3" x14ac:dyDescent="0.25">
      <c r="C428"/>
    </row>
    <row r="429" spans="3:3" x14ac:dyDescent="0.25">
      <c r="C429"/>
    </row>
    <row r="430" spans="3:3" x14ac:dyDescent="0.25">
      <c r="C430"/>
    </row>
    <row r="431" spans="3:3" x14ac:dyDescent="0.25">
      <c r="C431"/>
    </row>
    <row r="432" spans="3:3" x14ac:dyDescent="0.25">
      <c r="C432"/>
    </row>
    <row r="433" spans="3:3" x14ac:dyDescent="0.25">
      <c r="C433"/>
    </row>
    <row r="434" spans="3:3" x14ac:dyDescent="0.25">
      <c r="C434"/>
    </row>
    <row r="435" spans="3:3" x14ac:dyDescent="0.25">
      <c r="C435"/>
    </row>
    <row r="436" spans="3:3" x14ac:dyDescent="0.25">
      <c r="C436"/>
    </row>
    <row r="437" spans="3:3" x14ac:dyDescent="0.25">
      <c r="C437"/>
    </row>
    <row r="438" spans="3:3" x14ac:dyDescent="0.25">
      <c r="C438"/>
    </row>
    <row r="439" spans="3:3" x14ac:dyDescent="0.25">
      <c r="C439"/>
    </row>
    <row r="440" spans="3:3" x14ac:dyDescent="0.25">
      <c r="C440"/>
    </row>
    <row r="441" spans="3:3" x14ac:dyDescent="0.25">
      <c r="C441"/>
    </row>
    <row r="442" spans="3:3" x14ac:dyDescent="0.25">
      <c r="C442"/>
    </row>
    <row r="443" spans="3:3" x14ac:dyDescent="0.25">
      <c r="C443"/>
    </row>
    <row r="444" spans="3:3" x14ac:dyDescent="0.25">
      <c r="C444"/>
    </row>
    <row r="445" spans="3:3" x14ac:dyDescent="0.25">
      <c r="C445"/>
    </row>
    <row r="446" spans="3:3" x14ac:dyDescent="0.25">
      <c r="C446"/>
    </row>
    <row r="447" spans="3:3" x14ac:dyDescent="0.25">
      <c r="C447"/>
    </row>
    <row r="448" spans="3:3" x14ac:dyDescent="0.25">
      <c r="C448"/>
    </row>
    <row r="449" spans="3:3" x14ac:dyDescent="0.25">
      <c r="C449"/>
    </row>
    <row r="450" spans="3:3" x14ac:dyDescent="0.25">
      <c r="C450"/>
    </row>
    <row r="451" spans="3:3" x14ac:dyDescent="0.25">
      <c r="C451"/>
    </row>
    <row r="452" spans="3:3" x14ac:dyDescent="0.25">
      <c r="C452"/>
    </row>
    <row r="453" spans="3:3" x14ac:dyDescent="0.25">
      <c r="C453"/>
    </row>
    <row r="454" spans="3:3" x14ac:dyDescent="0.25">
      <c r="C454"/>
    </row>
    <row r="455" spans="3:3" x14ac:dyDescent="0.25">
      <c r="C455"/>
    </row>
    <row r="456" spans="3:3" x14ac:dyDescent="0.25">
      <c r="C456"/>
    </row>
    <row r="457" spans="3:3" x14ac:dyDescent="0.25">
      <c r="C457"/>
    </row>
    <row r="458" spans="3:3" x14ac:dyDescent="0.25">
      <c r="C458"/>
    </row>
    <row r="459" spans="3:3" x14ac:dyDescent="0.25">
      <c r="C459"/>
    </row>
    <row r="460" spans="3:3" x14ac:dyDescent="0.25">
      <c r="C460"/>
    </row>
    <row r="461" spans="3:3" x14ac:dyDescent="0.25">
      <c r="C461"/>
    </row>
    <row r="462" spans="3:3" x14ac:dyDescent="0.25">
      <c r="C462"/>
    </row>
    <row r="463" spans="3:3" x14ac:dyDescent="0.25">
      <c r="C463"/>
    </row>
    <row r="464" spans="3:3" x14ac:dyDescent="0.25">
      <c r="C464"/>
    </row>
    <row r="465" spans="3:3" x14ac:dyDescent="0.25">
      <c r="C465"/>
    </row>
    <row r="466" spans="3:3" x14ac:dyDescent="0.25">
      <c r="C466"/>
    </row>
    <row r="467" spans="3:3" x14ac:dyDescent="0.25">
      <c r="C467"/>
    </row>
    <row r="468" spans="3:3" x14ac:dyDescent="0.25">
      <c r="C468"/>
    </row>
    <row r="469" spans="3:3" x14ac:dyDescent="0.25">
      <c r="C469"/>
    </row>
    <row r="470" spans="3:3" x14ac:dyDescent="0.25">
      <c r="C470"/>
    </row>
    <row r="471" spans="3:3" x14ac:dyDescent="0.25">
      <c r="C471"/>
    </row>
    <row r="472" spans="3:3" x14ac:dyDescent="0.25">
      <c r="C472"/>
    </row>
    <row r="473" spans="3:3" x14ac:dyDescent="0.25">
      <c r="C473"/>
    </row>
    <row r="474" spans="3:3" x14ac:dyDescent="0.25">
      <c r="C474"/>
    </row>
    <row r="475" spans="3:3" x14ac:dyDescent="0.25">
      <c r="C475"/>
    </row>
    <row r="476" spans="3:3" x14ac:dyDescent="0.25">
      <c r="C476"/>
    </row>
    <row r="477" spans="3:3" x14ac:dyDescent="0.25">
      <c r="C477"/>
    </row>
    <row r="478" spans="3:3" x14ac:dyDescent="0.25">
      <c r="C478"/>
    </row>
    <row r="479" spans="3:3" x14ac:dyDescent="0.25">
      <c r="C479"/>
    </row>
    <row r="480" spans="3:3" x14ac:dyDescent="0.25">
      <c r="C480"/>
    </row>
    <row r="481" spans="3:3" x14ac:dyDescent="0.25">
      <c r="C481"/>
    </row>
    <row r="482" spans="3:3" x14ac:dyDescent="0.25">
      <c r="C482"/>
    </row>
    <row r="483" spans="3:3" x14ac:dyDescent="0.25">
      <c r="C483"/>
    </row>
    <row r="484" spans="3:3" x14ac:dyDescent="0.25">
      <c r="C484"/>
    </row>
    <row r="485" spans="3:3" x14ac:dyDescent="0.25">
      <c r="C485"/>
    </row>
    <row r="486" spans="3:3" x14ac:dyDescent="0.25">
      <c r="C486"/>
    </row>
    <row r="487" spans="3:3" x14ac:dyDescent="0.25">
      <c r="C487"/>
    </row>
    <row r="488" spans="3:3" x14ac:dyDescent="0.25">
      <c r="C488"/>
    </row>
    <row r="489" spans="3:3" x14ac:dyDescent="0.25">
      <c r="C489"/>
    </row>
    <row r="490" spans="3:3" x14ac:dyDescent="0.25">
      <c r="C490"/>
    </row>
    <row r="491" spans="3:3" x14ac:dyDescent="0.25">
      <c r="C491"/>
    </row>
    <row r="492" spans="3:3" x14ac:dyDescent="0.25">
      <c r="C492"/>
    </row>
    <row r="493" spans="3:3" x14ac:dyDescent="0.25">
      <c r="C493"/>
    </row>
    <row r="494" spans="3:3" x14ac:dyDescent="0.25">
      <c r="C494"/>
    </row>
    <row r="495" spans="3:3" x14ac:dyDescent="0.25">
      <c r="C495"/>
    </row>
    <row r="496" spans="3:3" x14ac:dyDescent="0.25">
      <c r="C496"/>
    </row>
    <row r="497" spans="3:3" x14ac:dyDescent="0.25">
      <c r="C497"/>
    </row>
    <row r="498" spans="3:3" x14ac:dyDescent="0.25">
      <c r="C498"/>
    </row>
    <row r="499" spans="3:3" x14ac:dyDescent="0.25">
      <c r="C499"/>
    </row>
    <row r="500" spans="3:3" x14ac:dyDescent="0.25">
      <c r="C500"/>
    </row>
    <row r="501" spans="3:3" x14ac:dyDescent="0.25">
      <c r="C501"/>
    </row>
    <row r="502" spans="3:3" x14ac:dyDescent="0.25">
      <c r="C502"/>
    </row>
    <row r="503" spans="3:3" x14ac:dyDescent="0.25">
      <c r="C503"/>
    </row>
    <row r="504" spans="3:3" x14ac:dyDescent="0.25">
      <c r="C504"/>
    </row>
    <row r="505" spans="3:3" x14ac:dyDescent="0.25">
      <c r="C505"/>
    </row>
    <row r="506" spans="3:3" x14ac:dyDescent="0.25">
      <c r="C506"/>
    </row>
    <row r="507" spans="3:3" x14ac:dyDescent="0.25">
      <c r="C507"/>
    </row>
    <row r="508" spans="3:3" x14ac:dyDescent="0.25">
      <c r="C508"/>
    </row>
    <row r="509" spans="3:3" x14ac:dyDescent="0.25">
      <c r="C509"/>
    </row>
    <row r="510" spans="3:3" x14ac:dyDescent="0.25">
      <c r="C510"/>
    </row>
    <row r="511" spans="3:3" x14ac:dyDescent="0.25">
      <c r="C511"/>
    </row>
    <row r="512" spans="3:3" x14ac:dyDescent="0.25">
      <c r="C512"/>
    </row>
    <row r="513" spans="3:3" x14ac:dyDescent="0.25">
      <c r="C513"/>
    </row>
    <row r="514" spans="3:3" x14ac:dyDescent="0.25">
      <c r="C514"/>
    </row>
    <row r="515" spans="3:3" x14ac:dyDescent="0.25">
      <c r="C515"/>
    </row>
    <row r="516" spans="3:3" x14ac:dyDescent="0.25">
      <c r="C516"/>
    </row>
    <row r="517" spans="3:3" x14ac:dyDescent="0.25">
      <c r="C517"/>
    </row>
    <row r="518" spans="3:3" x14ac:dyDescent="0.25">
      <c r="C518"/>
    </row>
    <row r="519" spans="3:3" x14ac:dyDescent="0.25">
      <c r="C519"/>
    </row>
    <row r="520" spans="3:3" x14ac:dyDescent="0.25">
      <c r="C520"/>
    </row>
    <row r="521" spans="3:3" x14ac:dyDescent="0.25">
      <c r="C521"/>
    </row>
    <row r="522" spans="3:3" x14ac:dyDescent="0.25">
      <c r="C522"/>
    </row>
    <row r="523" spans="3:3" x14ac:dyDescent="0.25">
      <c r="C523"/>
    </row>
    <row r="524" spans="3:3" x14ac:dyDescent="0.25">
      <c r="C524"/>
    </row>
    <row r="525" spans="3:3" x14ac:dyDescent="0.25">
      <c r="C525"/>
    </row>
    <row r="526" spans="3:3" x14ac:dyDescent="0.25">
      <c r="C526"/>
    </row>
    <row r="527" spans="3:3" x14ac:dyDescent="0.25">
      <c r="C527"/>
    </row>
    <row r="528" spans="3:3" x14ac:dyDescent="0.25">
      <c r="C528"/>
    </row>
    <row r="529" spans="3:3" x14ac:dyDescent="0.25">
      <c r="C529"/>
    </row>
    <row r="530" spans="3:3" x14ac:dyDescent="0.25">
      <c r="C530"/>
    </row>
    <row r="531" spans="3:3" x14ac:dyDescent="0.25">
      <c r="C531"/>
    </row>
    <row r="532" spans="3:3" x14ac:dyDescent="0.25">
      <c r="C532"/>
    </row>
    <row r="533" spans="3:3" x14ac:dyDescent="0.25">
      <c r="C533"/>
    </row>
    <row r="534" spans="3:3" x14ac:dyDescent="0.25">
      <c r="C534"/>
    </row>
    <row r="535" spans="3:3" x14ac:dyDescent="0.25">
      <c r="C535"/>
    </row>
    <row r="536" spans="3:3" x14ac:dyDescent="0.25">
      <c r="C536"/>
    </row>
    <row r="537" spans="3:3" x14ac:dyDescent="0.25">
      <c r="C537"/>
    </row>
    <row r="538" spans="3:3" x14ac:dyDescent="0.25">
      <c r="C538"/>
    </row>
    <row r="539" spans="3:3" x14ac:dyDescent="0.25">
      <c r="C539"/>
    </row>
    <row r="540" spans="3:3" x14ac:dyDescent="0.25">
      <c r="C540"/>
    </row>
    <row r="541" spans="3:3" x14ac:dyDescent="0.25">
      <c r="C541"/>
    </row>
    <row r="542" spans="3:3" x14ac:dyDescent="0.25">
      <c r="C542"/>
    </row>
    <row r="543" spans="3:3" x14ac:dyDescent="0.25">
      <c r="C543"/>
    </row>
    <row r="544" spans="3:3" x14ac:dyDescent="0.25">
      <c r="C544"/>
    </row>
    <row r="545" spans="3:3" x14ac:dyDescent="0.25">
      <c r="C545"/>
    </row>
    <row r="546" spans="3:3" x14ac:dyDescent="0.25">
      <c r="C546"/>
    </row>
    <row r="547" spans="3:3" x14ac:dyDescent="0.25">
      <c r="C547"/>
    </row>
    <row r="548" spans="3:3" x14ac:dyDescent="0.25">
      <c r="C548"/>
    </row>
    <row r="549" spans="3:3" x14ac:dyDescent="0.25">
      <c r="C549"/>
    </row>
    <row r="550" spans="3:3" x14ac:dyDescent="0.25">
      <c r="C550"/>
    </row>
    <row r="551" spans="3:3" x14ac:dyDescent="0.25">
      <c r="C551"/>
    </row>
    <row r="552" spans="3:3" x14ac:dyDescent="0.25">
      <c r="C552"/>
    </row>
    <row r="553" spans="3:3" x14ac:dyDescent="0.25">
      <c r="C553"/>
    </row>
    <row r="554" spans="3:3" x14ac:dyDescent="0.25">
      <c r="C554"/>
    </row>
    <row r="555" spans="3:3" x14ac:dyDescent="0.25">
      <c r="C555"/>
    </row>
    <row r="556" spans="3:3" x14ac:dyDescent="0.25">
      <c r="C556"/>
    </row>
    <row r="557" spans="3:3" x14ac:dyDescent="0.25">
      <c r="C557"/>
    </row>
    <row r="558" spans="3:3" x14ac:dyDescent="0.25">
      <c r="C558"/>
    </row>
    <row r="559" spans="3:3" x14ac:dyDescent="0.25">
      <c r="C55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2"/>
  <sheetViews>
    <sheetView topLeftCell="A2" workbookViewId="0">
      <selection activeCell="F18" sqref="F18"/>
    </sheetView>
  </sheetViews>
  <sheetFormatPr baseColWidth="10" defaultRowHeight="15" x14ac:dyDescent="0.25"/>
  <cols>
    <col min="11" max="11" width="16.5703125" bestFit="1" customWidth="1"/>
  </cols>
  <sheetData>
    <row r="1" spans="1:12" x14ac:dyDescent="0.25">
      <c r="A1" t="s">
        <v>826</v>
      </c>
      <c r="B1" t="s">
        <v>827</v>
      </c>
      <c r="C1" t="s">
        <v>1</v>
      </c>
      <c r="D1" t="s">
        <v>828</v>
      </c>
      <c r="E1" t="s">
        <v>829</v>
      </c>
      <c r="F1" t="s">
        <v>830</v>
      </c>
      <c r="G1" t="s">
        <v>831</v>
      </c>
      <c r="H1" t="s">
        <v>167</v>
      </c>
      <c r="I1" t="s">
        <v>695</v>
      </c>
      <c r="L1" t="s">
        <v>831</v>
      </c>
    </row>
    <row r="2" spans="1:12" x14ac:dyDescent="0.25">
      <c r="A2" t="s">
        <v>9</v>
      </c>
      <c r="B2" t="s">
        <v>832</v>
      </c>
      <c r="D2" s="1">
        <v>438622</v>
      </c>
      <c r="E2" t="s">
        <v>833</v>
      </c>
      <c r="F2" t="s">
        <v>834</v>
      </c>
      <c r="G2" t="s">
        <v>8</v>
      </c>
      <c r="H2" t="s">
        <v>275</v>
      </c>
      <c r="I2" t="s">
        <v>835</v>
      </c>
      <c r="J2">
        <v>30131861</v>
      </c>
      <c r="K2" t="str">
        <f>CONCATENATE(J2,"-",A2)</f>
        <v>30131861-DISEÑO</v>
      </c>
      <c r="L2" t="s">
        <v>8</v>
      </c>
    </row>
    <row r="3" spans="1:12" x14ac:dyDescent="0.25">
      <c r="A3" t="s">
        <v>168</v>
      </c>
      <c r="B3" t="s">
        <v>836</v>
      </c>
      <c r="C3" t="s">
        <v>289</v>
      </c>
      <c r="D3" s="1">
        <v>257108</v>
      </c>
      <c r="E3" t="s">
        <v>245</v>
      </c>
      <c r="F3" t="s">
        <v>837</v>
      </c>
      <c r="G3" t="s">
        <v>8</v>
      </c>
      <c r="H3" t="s">
        <v>838</v>
      </c>
      <c r="I3" t="s">
        <v>839</v>
      </c>
      <c r="J3">
        <v>30463407</v>
      </c>
      <c r="K3" t="str">
        <f t="shared" ref="K3:K66" si="0">CONCATENATE(J3,"-",A3)</f>
        <v>30463407-EJECUCION</v>
      </c>
      <c r="L3" t="s">
        <v>8</v>
      </c>
    </row>
    <row r="4" spans="1:12" x14ac:dyDescent="0.25">
      <c r="A4" t="s">
        <v>168</v>
      </c>
      <c r="B4" t="s">
        <v>840</v>
      </c>
      <c r="C4" t="s">
        <v>36</v>
      </c>
      <c r="D4" s="1">
        <v>61560</v>
      </c>
      <c r="E4" t="s">
        <v>245</v>
      </c>
      <c r="F4" t="s">
        <v>837</v>
      </c>
      <c r="H4" t="s">
        <v>841</v>
      </c>
      <c r="I4" t="s">
        <v>842</v>
      </c>
      <c r="J4">
        <v>30482581</v>
      </c>
      <c r="K4" t="str">
        <f t="shared" si="0"/>
        <v>30482581-EJECUCION</v>
      </c>
    </row>
    <row r="5" spans="1:12" x14ac:dyDescent="0.25">
      <c r="A5" t="s">
        <v>168</v>
      </c>
      <c r="B5" t="s">
        <v>843</v>
      </c>
      <c r="C5" t="s">
        <v>28</v>
      </c>
      <c r="D5" s="1">
        <v>883043</v>
      </c>
      <c r="E5" t="s">
        <v>833</v>
      </c>
      <c r="F5" t="s">
        <v>844</v>
      </c>
      <c r="G5" t="s">
        <v>8</v>
      </c>
      <c r="H5" t="s">
        <v>845</v>
      </c>
      <c r="I5" t="s">
        <v>846</v>
      </c>
      <c r="J5">
        <v>40000416</v>
      </c>
      <c r="K5" t="str">
        <f t="shared" si="0"/>
        <v>40000416-EJECUCION</v>
      </c>
      <c r="L5" t="s">
        <v>8</v>
      </c>
    </row>
    <row r="6" spans="1:12" x14ac:dyDescent="0.25">
      <c r="A6" t="s">
        <v>168</v>
      </c>
      <c r="B6" t="s">
        <v>847</v>
      </c>
      <c r="C6" t="s">
        <v>33</v>
      </c>
      <c r="D6" s="1">
        <v>822403</v>
      </c>
      <c r="E6" t="s">
        <v>833</v>
      </c>
      <c r="F6" t="s">
        <v>844</v>
      </c>
      <c r="G6" t="s">
        <v>8</v>
      </c>
      <c r="H6" t="s">
        <v>845</v>
      </c>
      <c r="I6" t="s">
        <v>848</v>
      </c>
      <c r="J6">
        <v>40000502</v>
      </c>
      <c r="K6" t="str">
        <f t="shared" si="0"/>
        <v>40000502-EJECUCION</v>
      </c>
      <c r="L6" t="s">
        <v>8</v>
      </c>
    </row>
    <row r="7" spans="1:12" x14ac:dyDescent="0.25">
      <c r="A7" t="s">
        <v>168</v>
      </c>
      <c r="B7" t="s">
        <v>849</v>
      </c>
      <c r="D7" s="1">
        <v>2279126</v>
      </c>
      <c r="E7" t="s">
        <v>833</v>
      </c>
      <c r="F7" t="s">
        <v>834</v>
      </c>
      <c r="H7" t="s">
        <v>275</v>
      </c>
      <c r="I7" t="s">
        <v>850</v>
      </c>
      <c r="J7">
        <v>30481245</v>
      </c>
      <c r="K7" t="str">
        <f t="shared" si="0"/>
        <v>30481245-EJECUCION</v>
      </c>
    </row>
    <row r="8" spans="1:12" x14ac:dyDescent="0.25">
      <c r="A8" t="s">
        <v>168</v>
      </c>
      <c r="B8" t="s">
        <v>851</v>
      </c>
      <c r="D8" s="1">
        <v>624879</v>
      </c>
      <c r="E8" t="s">
        <v>245</v>
      </c>
      <c r="F8" t="s">
        <v>837</v>
      </c>
      <c r="H8" t="s">
        <v>286</v>
      </c>
      <c r="I8" t="s">
        <v>852</v>
      </c>
      <c r="J8">
        <v>40002380</v>
      </c>
      <c r="K8" t="str">
        <f t="shared" si="0"/>
        <v>40002380-EJECUCION</v>
      </c>
    </row>
    <row r="9" spans="1:12" x14ac:dyDescent="0.25">
      <c r="A9" t="s">
        <v>168</v>
      </c>
      <c r="B9" t="s">
        <v>853</v>
      </c>
      <c r="C9" t="s">
        <v>289</v>
      </c>
      <c r="D9" s="1">
        <v>120128</v>
      </c>
      <c r="E9" t="s">
        <v>245</v>
      </c>
      <c r="F9" t="s">
        <v>837</v>
      </c>
      <c r="G9" t="s">
        <v>8</v>
      </c>
      <c r="H9" t="s">
        <v>838</v>
      </c>
      <c r="I9" t="s">
        <v>854</v>
      </c>
      <c r="J9">
        <v>20170733</v>
      </c>
      <c r="K9" t="str">
        <f t="shared" si="0"/>
        <v>20170733-EJECUCION</v>
      </c>
      <c r="L9" t="s">
        <v>8</v>
      </c>
    </row>
    <row r="10" spans="1:12" x14ac:dyDescent="0.25">
      <c r="A10" t="s">
        <v>168</v>
      </c>
      <c r="B10" t="s">
        <v>855</v>
      </c>
      <c r="C10" t="s">
        <v>43</v>
      </c>
      <c r="D10" s="1">
        <v>49248</v>
      </c>
      <c r="E10" t="s">
        <v>245</v>
      </c>
      <c r="F10" t="s">
        <v>837</v>
      </c>
      <c r="H10" t="s">
        <v>286</v>
      </c>
      <c r="I10" t="s">
        <v>856</v>
      </c>
      <c r="J10">
        <v>30488518</v>
      </c>
      <c r="K10" t="str">
        <f t="shared" si="0"/>
        <v>30488518-EJECUCION</v>
      </c>
    </row>
    <row r="11" spans="1:12" x14ac:dyDescent="0.25">
      <c r="A11" t="s">
        <v>168</v>
      </c>
      <c r="B11" t="s">
        <v>156</v>
      </c>
      <c r="C11" t="s">
        <v>24</v>
      </c>
      <c r="D11" s="1">
        <v>1166013</v>
      </c>
      <c r="E11" t="s">
        <v>245</v>
      </c>
      <c r="F11" t="s">
        <v>837</v>
      </c>
      <c r="G11" t="s">
        <v>8</v>
      </c>
      <c r="H11" t="s">
        <v>857</v>
      </c>
      <c r="I11" t="s">
        <v>767</v>
      </c>
      <c r="J11">
        <v>30087299</v>
      </c>
      <c r="K11" t="str">
        <f t="shared" si="0"/>
        <v>30087299-EJECUCION</v>
      </c>
      <c r="L11" t="s">
        <v>8</v>
      </c>
    </row>
    <row r="12" spans="1:12" x14ac:dyDescent="0.25">
      <c r="A12" t="s">
        <v>168</v>
      </c>
      <c r="B12" t="s">
        <v>858</v>
      </c>
      <c r="C12" t="s">
        <v>36</v>
      </c>
      <c r="D12" s="1">
        <v>581176</v>
      </c>
      <c r="E12" t="s">
        <v>245</v>
      </c>
      <c r="F12" t="s">
        <v>837</v>
      </c>
      <c r="G12" t="s">
        <v>8</v>
      </c>
      <c r="H12" t="s">
        <v>845</v>
      </c>
      <c r="I12" t="s">
        <v>859</v>
      </c>
      <c r="J12">
        <v>30395727</v>
      </c>
      <c r="K12" t="str">
        <f t="shared" si="0"/>
        <v>30395727-EJECUCION</v>
      </c>
      <c r="L12" t="s">
        <v>8</v>
      </c>
    </row>
    <row r="13" spans="1:12" x14ac:dyDescent="0.25">
      <c r="A13" t="s">
        <v>168</v>
      </c>
      <c r="B13" t="s">
        <v>860</v>
      </c>
      <c r="D13" s="1">
        <v>159172</v>
      </c>
      <c r="E13" t="s">
        <v>245</v>
      </c>
      <c r="F13" t="s">
        <v>837</v>
      </c>
      <c r="H13" t="s">
        <v>861</v>
      </c>
      <c r="I13" t="s">
        <v>862</v>
      </c>
      <c r="J13">
        <v>30325327</v>
      </c>
      <c r="K13" t="str">
        <f t="shared" si="0"/>
        <v>30325327-EJECUCION</v>
      </c>
    </row>
    <row r="14" spans="1:12" x14ac:dyDescent="0.25">
      <c r="A14" t="s">
        <v>168</v>
      </c>
      <c r="B14" t="s">
        <v>863</v>
      </c>
      <c r="D14" s="1">
        <v>250892</v>
      </c>
      <c r="E14" t="s">
        <v>245</v>
      </c>
      <c r="F14" t="s">
        <v>837</v>
      </c>
      <c r="H14" t="s">
        <v>864</v>
      </c>
      <c r="I14" t="s">
        <v>865</v>
      </c>
      <c r="J14">
        <v>30342025</v>
      </c>
      <c r="K14" t="str">
        <f t="shared" si="0"/>
        <v>30342025-EJECUCION</v>
      </c>
    </row>
    <row r="15" spans="1:12" x14ac:dyDescent="0.25">
      <c r="A15" t="s">
        <v>168</v>
      </c>
      <c r="B15" t="s">
        <v>866</v>
      </c>
      <c r="C15" t="s">
        <v>35</v>
      </c>
      <c r="D15" s="1">
        <v>80000</v>
      </c>
      <c r="E15" t="s">
        <v>245</v>
      </c>
      <c r="F15" t="s">
        <v>837</v>
      </c>
      <c r="H15" t="s">
        <v>864</v>
      </c>
      <c r="I15" t="s">
        <v>867</v>
      </c>
      <c r="J15">
        <v>30484893</v>
      </c>
      <c r="K15" t="str">
        <f t="shared" si="0"/>
        <v>30484893-EJECUCION</v>
      </c>
    </row>
    <row r="16" spans="1:12" x14ac:dyDescent="0.25">
      <c r="A16" t="s">
        <v>168</v>
      </c>
      <c r="B16" t="s">
        <v>868</v>
      </c>
      <c r="C16" t="s">
        <v>43</v>
      </c>
      <c r="D16" s="1">
        <v>81321</v>
      </c>
      <c r="E16" t="s">
        <v>245</v>
      </c>
      <c r="F16" t="s">
        <v>837</v>
      </c>
      <c r="H16" t="s">
        <v>864</v>
      </c>
      <c r="I16" t="s">
        <v>869</v>
      </c>
      <c r="J16">
        <v>40000312</v>
      </c>
      <c r="K16" t="str">
        <f t="shared" si="0"/>
        <v>40000312-EJECUCION</v>
      </c>
    </row>
    <row r="17" spans="1:12" x14ac:dyDescent="0.25">
      <c r="A17" t="s">
        <v>168</v>
      </c>
      <c r="B17" t="s">
        <v>870</v>
      </c>
      <c r="C17" t="s">
        <v>29</v>
      </c>
      <c r="D17" s="1">
        <v>562195</v>
      </c>
      <c r="E17" t="s">
        <v>245</v>
      </c>
      <c r="F17" t="s">
        <v>837</v>
      </c>
      <c r="H17" t="s">
        <v>841</v>
      </c>
      <c r="I17" t="s">
        <v>762</v>
      </c>
      <c r="J17">
        <v>30427023</v>
      </c>
      <c r="K17" t="str">
        <f t="shared" si="0"/>
        <v>30427023-EJECUCION</v>
      </c>
    </row>
    <row r="18" spans="1:12" x14ac:dyDescent="0.25">
      <c r="A18" t="s">
        <v>168</v>
      </c>
      <c r="B18" t="s">
        <v>871</v>
      </c>
      <c r="D18" s="1">
        <v>66224</v>
      </c>
      <c r="E18" t="s">
        <v>245</v>
      </c>
      <c r="F18" t="s">
        <v>837</v>
      </c>
      <c r="H18" t="s">
        <v>342</v>
      </c>
      <c r="I18" t="s">
        <v>872</v>
      </c>
      <c r="J18">
        <v>40000844</v>
      </c>
      <c r="K18" t="str">
        <f t="shared" si="0"/>
        <v>40000844-EJECUCION</v>
      </c>
    </row>
    <row r="19" spans="1:12" x14ac:dyDescent="0.25">
      <c r="A19" t="s">
        <v>168</v>
      </c>
      <c r="B19" t="s">
        <v>873</v>
      </c>
      <c r="C19" t="s">
        <v>874</v>
      </c>
      <c r="D19" s="1">
        <v>28791420</v>
      </c>
      <c r="E19" t="s">
        <v>833</v>
      </c>
      <c r="F19" t="s">
        <v>834</v>
      </c>
      <c r="H19" t="s">
        <v>275</v>
      </c>
      <c r="I19" t="s">
        <v>875</v>
      </c>
      <c r="J19">
        <v>20113818</v>
      </c>
      <c r="K19" t="str">
        <f t="shared" si="0"/>
        <v>20113818-EJECUCION</v>
      </c>
    </row>
    <row r="20" spans="1:12" x14ac:dyDescent="0.25">
      <c r="A20" t="s">
        <v>9</v>
      </c>
      <c r="B20" t="s">
        <v>876</v>
      </c>
      <c r="C20" t="s">
        <v>877</v>
      </c>
      <c r="D20" s="1">
        <v>4881</v>
      </c>
      <c r="E20" t="s">
        <v>245</v>
      </c>
      <c r="F20" t="s">
        <v>837</v>
      </c>
      <c r="H20" t="s">
        <v>274</v>
      </c>
      <c r="I20" t="s">
        <v>878</v>
      </c>
      <c r="J20">
        <v>30412923</v>
      </c>
      <c r="K20" t="str">
        <f t="shared" si="0"/>
        <v>30412923-DISEÑO</v>
      </c>
    </row>
    <row r="21" spans="1:12" x14ac:dyDescent="0.25">
      <c r="A21" t="s">
        <v>168</v>
      </c>
      <c r="B21" t="s">
        <v>879</v>
      </c>
      <c r="C21" t="s">
        <v>40</v>
      </c>
      <c r="D21" s="1">
        <v>5491909</v>
      </c>
      <c r="E21" t="s">
        <v>245</v>
      </c>
      <c r="F21" t="s">
        <v>837</v>
      </c>
      <c r="H21" t="s">
        <v>845</v>
      </c>
      <c r="I21" t="s">
        <v>880</v>
      </c>
      <c r="J21">
        <v>30101055</v>
      </c>
      <c r="K21" t="str">
        <f t="shared" si="0"/>
        <v>30101055-EJECUCION</v>
      </c>
    </row>
    <row r="22" spans="1:12" x14ac:dyDescent="0.25">
      <c r="A22" t="s">
        <v>168</v>
      </c>
      <c r="B22" t="s">
        <v>881</v>
      </c>
      <c r="C22" t="s">
        <v>45</v>
      </c>
      <c r="D22" s="1">
        <v>3868149</v>
      </c>
      <c r="E22" t="s">
        <v>245</v>
      </c>
      <c r="F22" t="s">
        <v>837</v>
      </c>
      <c r="G22" t="s">
        <v>8</v>
      </c>
      <c r="H22" t="s">
        <v>841</v>
      </c>
      <c r="I22" t="s">
        <v>882</v>
      </c>
      <c r="J22">
        <v>30072372</v>
      </c>
      <c r="K22" t="str">
        <f t="shared" si="0"/>
        <v>30072372-EJECUCION</v>
      </c>
      <c r="L22" t="s">
        <v>8</v>
      </c>
    </row>
    <row r="23" spans="1:12" x14ac:dyDescent="0.25">
      <c r="A23" t="s">
        <v>168</v>
      </c>
      <c r="B23" t="s">
        <v>883</v>
      </c>
      <c r="C23" t="s">
        <v>7</v>
      </c>
      <c r="D23" s="1">
        <v>151972</v>
      </c>
      <c r="E23" t="s">
        <v>245</v>
      </c>
      <c r="F23" t="s">
        <v>837</v>
      </c>
      <c r="G23" t="s">
        <v>8</v>
      </c>
      <c r="H23" t="s">
        <v>286</v>
      </c>
      <c r="I23" t="s">
        <v>884</v>
      </c>
      <c r="J23">
        <v>30135711</v>
      </c>
      <c r="K23" t="str">
        <f t="shared" si="0"/>
        <v>30135711-EJECUCION</v>
      </c>
      <c r="L23" t="s">
        <v>8</v>
      </c>
    </row>
    <row r="24" spans="1:12" x14ac:dyDescent="0.25">
      <c r="A24" t="s">
        <v>168</v>
      </c>
      <c r="B24" t="s">
        <v>402</v>
      </c>
      <c r="C24" t="s">
        <v>27</v>
      </c>
      <c r="D24" s="1">
        <v>373315</v>
      </c>
      <c r="E24" t="s">
        <v>245</v>
      </c>
      <c r="F24" t="s">
        <v>837</v>
      </c>
      <c r="H24" t="s">
        <v>845</v>
      </c>
      <c r="I24" t="s">
        <v>885</v>
      </c>
      <c r="J24">
        <v>30484262</v>
      </c>
      <c r="K24" t="str">
        <f t="shared" si="0"/>
        <v>30484262-EJECUCION</v>
      </c>
    </row>
    <row r="25" spans="1:12" x14ac:dyDescent="0.25">
      <c r="A25" t="s">
        <v>168</v>
      </c>
      <c r="B25" t="s">
        <v>886</v>
      </c>
      <c r="C25" t="s">
        <v>27</v>
      </c>
      <c r="D25" s="1">
        <v>179999</v>
      </c>
      <c r="E25" t="s">
        <v>833</v>
      </c>
      <c r="F25" t="s">
        <v>887</v>
      </c>
      <c r="H25" t="s">
        <v>841</v>
      </c>
      <c r="I25" t="s">
        <v>888</v>
      </c>
      <c r="J25">
        <v>40000258</v>
      </c>
      <c r="K25" t="str">
        <f t="shared" si="0"/>
        <v>40000258-EJECUCION</v>
      </c>
    </row>
    <row r="26" spans="1:12" x14ac:dyDescent="0.25">
      <c r="A26" t="s">
        <v>168</v>
      </c>
      <c r="B26" t="s">
        <v>889</v>
      </c>
      <c r="C26" t="s">
        <v>890</v>
      </c>
      <c r="D26" s="1">
        <v>4233231</v>
      </c>
      <c r="E26" t="s">
        <v>245</v>
      </c>
      <c r="F26" t="s">
        <v>837</v>
      </c>
      <c r="G26" t="s">
        <v>8</v>
      </c>
      <c r="H26" t="s">
        <v>274</v>
      </c>
      <c r="I26" t="s">
        <v>891</v>
      </c>
      <c r="J26">
        <v>20190549</v>
      </c>
      <c r="K26" t="str">
        <f t="shared" si="0"/>
        <v>20190549-EJECUCION</v>
      </c>
      <c r="L26" t="s">
        <v>8</v>
      </c>
    </row>
    <row r="27" spans="1:12" x14ac:dyDescent="0.25">
      <c r="A27" t="s">
        <v>9</v>
      </c>
      <c r="B27" t="s">
        <v>892</v>
      </c>
      <c r="C27" t="s">
        <v>874</v>
      </c>
      <c r="D27" s="1">
        <v>37002</v>
      </c>
      <c r="E27" t="s">
        <v>245</v>
      </c>
      <c r="F27" t="s">
        <v>837</v>
      </c>
      <c r="G27" t="s">
        <v>8</v>
      </c>
      <c r="H27" t="s">
        <v>893</v>
      </c>
      <c r="I27" t="s">
        <v>768</v>
      </c>
      <c r="J27">
        <v>30204522</v>
      </c>
      <c r="K27" t="str">
        <f t="shared" si="0"/>
        <v>30204522-DISEÑO</v>
      </c>
      <c r="L27" t="s">
        <v>8</v>
      </c>
    </row>
    <row r="28" spans="1:12" x14ac:dyDescent="0.25">
      <c r="A28" t="s">
        <v>168</v>
      </c>
      <c r="B28" t="s">
        <v>894</v>
      </c>
      <c r="C28" t="s">
        <v>29</v>
      </c>
      <c r="D28" s="1">
        <v>1003959</v>
      </c>
      <c r="E28" t="s">
        <v>245</v>
      </c>
      <c r="F28" t="s">
        <v>837</v>
      </c>
      <c r="H28" t="s">
        <v>286</v>
      </c>
      <c r="I28" t="s">
        <v>895</v>
      </c>
      <c r="J28">
        <v>30399945</v>
      </c>
      <c r="K28" t="str">
        <f t="shared" si="0"/>
        <v>30399945-EJECUCION</v>
      </c>
    </row>
    <row r="29" spans="1:12" x14ac:dyDescent="0.25">
      <c r="A29" t="s">
        <v>9</v>
      </c>
      <c r="B29" t="s">
        <v>896</v>
      </c>
      <c r="C29" t="s">
        <v>36</v>
      </c>
      <c r="D29" s="1">
        <v>83785</v>
      </c>
      <c r="E29" t="s">
        <v>245</v>
      </c>
      <c r="F29" t="s">
        <v>837</v>
      </c>
      <c r="G29" t="s">
        <v>142</v>
      </c>
      <c r="H29" t="s">
        <v>286</v>
      </c>
      <c r="I29" t="s">
        <v>897</v>
      </c>
      <c r="J29">
        <v>30129912</v>
      </c>
      <c r="K29" t="str">
        <f t="shared" si="0"/>
        <v>30129912-DISEÑO</v>
      </c>
      <c r="L29" t="s">
        <v>142</v>
      </c>
    </row>
    <row r="30" spans="1:12" x14ac:dyDescent="0.25">
      <c r="A30" t="s">
        <v>168</v>
      </c>
      <c r="B30" t="s">
        <v>898</v>
      </c>
      <c r="C30" t="s">
        <v>27</v>
      </c>
      <c r="D30" s="1">
        <v>1197294</v>
      </c>
      <c r="E30" t="s">
        <v>245</v>
      </c>
      <c r="F30" t="s">
        <v>837</v>
      </c>
      <c r="G30" t="s">
        <v>8</v>
      </c>
      <c r="H30" t="s">
        <v>841</v>
      </c>
      <c r="I30" t="s">
        <v>740</v>
      </c>
      <c r="J30">
        <v>30291172</v>
      </c>
      <c r="K30" t="str">
        <f t="shared" si="0"/>
        <v>30291172-EJECUCION</v>
      </c>
      <c r="L30" t="s">
        <v>8</v>
      </c>
    </row>
    <row r="31" spans="1:12" x14ac:dyDescent="0.25">
      <c r="A31" t="s">
        <v>168</v>
      </c>
      <c r="B31" t="s">
        <v>899</v>
      </c>
      <c r="D31" s="1">
        <v>1285178</v>
      </c>
      <c r="E31" t="s">
        <v>245</v>
      </c>
      <c r="F31" t="s">
        <v>837</v>
      </c>
      <c r="H31" t="s">
        <v>861</v>
      </c>
      <c r="I31" t="s">
        <v>900</v>
      </c>
      <c r="J31">
        <v>30137060</v>
      </c>
      <c r="K31" t="str">
        <f t="shared" si="0"/>
        <v>30137060-EJECUCION</v>
      </c>
    </row>
    <row r="32" spans="1:12" x14ac:dyDescent="0.25">
      <c r="A32" t="s">
        <v>168</v>
      </c>
      <c r="B32" t="s">
        <v>901</v>
      </c>
      <c r="D32" s="1">
        <v>68955959</v>
      </c>
      <c r="E32" t="s">
        <v>833</v>
      </c>
      <c r="F32" t="s">
        <v>834</v>
      </c>
      <c r="H32" t="s">
        <v>275</v>
      </c>
      <c r="I32" t="s">
        <v>902</v>
      </c>
      <c r="J32">
        <v>30371175</v>
      </c>
      <c r="K32" t="str">
        <f t="shared" si="0"/>
        <v>30371175-EJECUCION</v>
      </c>
    </row>
    <row r="33" spans="1:12" x14ac:dyDescent="0.25">
      <c r="A33" t="s">
        <v>168</v>
      </c>
      <c r="B33" t="s">
        <v>903</v>
      </c>
      <c r="C33" t="s">
        <v>289</v>
      </c>
      <c r="D33" s="1">
        <v>2906943</v>
      </c>
      <c r="E33" t="s">
        <v>245</v>
      </c>
      <c r="F33" t="s">
        <v>837</v>
      </c>
      <c r="G33" t="s">
        <v>8</v>
      </c>
      <c r="H33" t="s">
        <v>841</v>
      </c>
      <c r="I33" t="s">
        <v>904</v>
      </c>
      <c r="J33">
        <v>30110580</v>
      </c>
      <c r="K33" t="str">
        <f t="shared" si="0"/>
        <v>30110580-EJECUCION</v>
      </c>
      <c r="L33" t="s">
        <v>8</v>
      </c>
    </row>
    <row r="34" spans="1:12" x14ac:dyDescent="0.25">
      <c r="A34" t="s">
        <v>168</v>
      </c>
      <c r="B34" t="s">
        <v>905</v>
      </c>
      <c r="C34" t="s">
        <v>27</v>
      </c>
      <c r="D34" s="1">
        <v>6143985</v>
      </c>
      <c r="E34" t="s">
        <v>833</v>
      </c>
      <c r="F34" t="s">
        <v>906</v>
      </c>
      <c r="H34" t="s">
        <v>841</v>
      </c>
      <c r="I34" t="s">
        <v>907</v>
      </c>
      <c r="J34">
        <v>30085259</v>
      </c>
      <c r="K34" t="str">
        <f t="shared" si="0"/>
        <v>30085259-EJECUCION</v>
      </c>
    </row>
    <row r="35" spans="1:12" x14ac:dyDescent="0.25">
      <c r="A35" t="s">
        <v>168</v>
      </c>
      <c r="B35" t="s">
        <v>908</v>
      </c>
      <c r="C35" t="s">
        <v>33</v>
      </c>
      <c r="D35" s="1">
        <v>130015</v>
      </c>
      <c r="E35" t="s">
        <v>245</v>
      </c>
      <c r="F35" t="s">
        <v>837</v>
      </c>
      <c r="H35" t="s">
        <v>841</v>
      </c>
      <c r="I35" t="s">
        <v>909</v>
      </c>
      <c r="J35">
        <v>30083781</v>
      </c>
      <c r="K35" t="str">
        <f t="shared" si="0"/>
        <v>30083781-EJECUCION</v>
      </c>
    </row>
    <row r="36" spans="1:12" x14ac:dyDescent="0.25">
      <c r="A36" t="s">
        <v>9</v>
      </c>
      <c r="B36" t="s">
        <v>910</v>
      </c>
      <c r="C36" t="s">
        <v>25</v>
      </c>
      <c r="D36" s="1">
        <v>48552</v>
      </c>
      <c r="E36" t="s">
        <v>833</v>
      </c>
      <c r="F36" t="s">
        <v>911</v>
      </c>
      <c r="G36" t="s">
        <v>8</v>
      </c>
      <c r="H36" t="s">
        <v>857</v>
      </c>
      <c r="I36" t="s">
        <v>912</v>
      </c>
      <c r="J36">
        <v>30484438</v>
      </c>
      <c r="K36" t="str">
        <f t="shared" si="0"/>
        <v>30484438-DISEÑO</v>
      </c>
      <c r="L36" t="s">
        <v>8</v>
      </c>
    </row>
    <row r="37" spans="1:12" x14ac:dyDescent="0.25">
      <c r="A37" t="s">
        <v>168</v>
      </c>
      <c r="B37" t="s">
        <v>913</v>
      </c>
      <c r="D37" s="1">
        <v>410909</v>
      </c>
      <c r="E37" t="s">
        <v>245</v>
      </c>
      <c r="F37" t="s">
        <v>837</v>
      </c>
      <c r="H37" t="s">
        <v>861</v>
      </c>
      <c r="I37" t="s">
        <v>914</v>
      </c>
      <c r="J37">
        <v>30378428</v>
      </c>
      <c r="K37" t="str">
        <f t="shared" si="0"/>
        <v>30378428-EJECUCION</v>
      </c>
    </row>
    <row r="38" spans="1:12" x14ac:dyDescent="0.25">
      <c r="A38" t="s">
        <v>168</v>
      </c>
      <c r="B38" t="s">
        <v>915</v>
      </c>
      <c r="C38" t="s">
        <v>44</v>
      </c>
      <c r="D38" s="1">
        <v>4767776</v>
      </c>
      <c r="E38" t="s">
        <v>833</v>
      </c>
      <c r="F38" t="s">
        <v>834</v>
      </c>
      <c r="G38" t="s">
        <v>8</v>
      </c>
      <c r="H38" t="s">
        <v>275</v>
      </c>
      <c r="I38" t="s">
        <v>916</v>
      </c>
      <c r="J38">
        <v>30057787</v>
      </c>
      <c r="K38" t="str">
        <f t="shared" si="0"/>
        <v>30057787-EJECUCION</v>
      </c>
      <c r="L38" t="s">
        <v>8</v>
      </c>
    </row>
    <row r="39" spans="1:12" x14ac:dyDescent="0.25">
      <c r="A39" t="s">
        <v>168</v>
      </c>
      <c r="B39" t="s">
        <v>917</v>
      </c>
      <c r="D39" s="1">
        <v>9017426</v>
      </c>
      <c r="E39" t="s">
        <v>245</v>
      </c>
      <c r="F39" t="s">
        <v>837</v>
      </c>
      <c r="G39" t="s">
        <v>8</v>
      </c>
      <c r="H39" t="s">
        <v>838</v>
      </c>
      <c r="I39" t="s">
        <v>918</v>
      </c>
      <c r="J39">
        <v>30310525</v>
      </c>
      <c r="K39" t="str">
        <f t="shared" si="0"/>
        <v>30310525-EJECUCION</v>
      </c>
      <c r="L39" t="s">
        <v>8</v>
      </c>
    </row>
    <row r="40" spans="1:12" x14ac:dyDescent="0.25">
      <c r="A40" t="s">
        <v>168</v>
      </c>
      <c r="B40" t="s">
        <v>919</v>
      </c>
      <c r="C40" t="s">
        <v>33</v>
      </c>
      <c r="D40" s="1">
        <v>512481</v>
      </c>
      <c r="E40" t="s">
        <v>833</v>
      </c>
      <c r="F40" t="s">
        <v>920</v>
      </c>
      <c r="G40" t="s">
        <v>8</v>
      </c>
      <c r="H40" t="s">
        <v>921</v>
      </c>
      <c r="I40" t="s">
        <v>922</v>
      </c>
      <c r="J40">
        <v>30038638</v>
      </c>
      <c r="K40" t="str">
        <f t="shared" si="0"/>
        <v>30038638-EJECUCION</v>
      </c>
      <c r="L40" t="s">
        <v>8</v>
      </c>
    </row>
    <row r="41" spans="1:12" x14ac:dyDescent="0.25">
      <c r="A41" t="s">
        <v>168</v>
      </c>
      <c r="B41" t="s">
        <v>923</v>
      </c>
      <c r="C41" t="s">
        <v>890</v>
      </c>
      <c r="D41" s="1">
        <v>1084691</v>
      </c>
      <c r="E41" t="s">
        <v>833</v>
      </c>
      <c r="F41" t="s">
        <v>924</v>
      </c>
      <c r="G41" t="s">
        <v>8</v>
      </c>
      <c r="H41" t="s">
        <v>841</v>
      </c>
      <c r="I41" t="s">
        <v>925</v>
      </c>
      <c r="J41">
        <v>30364425</v>
      </c>
      <c r="K41" t="str">
        <f t="shared" si="0"/>
        <v>30364425-EJECUCION</v>
      </c>
      <c r="L41" t="s">
        <v>8</v>
      </c>
    </row>
    <row r="42" spans="1:12" x14ac:dyDescent="0.25">
      <c r="A42" t="s">
        <v>168</v>
      </c>
      <c r="B42" t="s">
        <v>926</v>
      </c>
      <c r="D42" s="1">
        <v>110961969</v>
      </c>
      <c r="E42" t="s">
        <v>245</v>
      </c>
      <c r="F42" t="s">
        <v>837</v>
      </c>
      <c r="H42" t="s">
        <v>342</v>
      </c>
      <c r="I42" t="s">
        <v>927</v>
      </c>
      <c r="J42">
        <v>40000965</v>
      </c>
      <c r="K42" t="str">
        <f t="shared" si="0"/>
        <v>40000965-EJECUCION</v>
      </c>
    </row>
    <row r="43" spans="1:12" x14ac:dyDescent="0.25">
      <c r="A43" t="s">
        <v>168</v>
      </c>
      <c r="B43" t="s">
        <v>849</v>
      </c>
      <c r="D43" s="1">
        <v>2279125</v>
      </c>
      <c r="E43" t="s">
        <v>833</v>
      </c>
      <c r="F43" t="s">
        <v>834</v>
      </c>
      <c r="H43" t="s">
        <v>275</v>
      </c>
      <c r="I43" t="s">
        <v>850</v>
      </c>
      <c r="J43">
        <v>30481245</v>
      </c>
      <c r="K43" t="str">
        <f t="shared" si="0"/>
        <v>30481245-EJECUCION</v>
      </c>
    </row>
    <row r="44" spans="1:12" x14ac:dyDescent="0.25">
      <c r="A44" t="s">
        <v>168</v>
      </c>
      <c r="B44" t="s">
        <v>928</v>
      </c>
      <c r="C44" t="s">
        <v>46</v>
      </c>
      <c r="D44" s="1">
        <v>418598</v>
      </c>
      <c r="E44" t="s">
        <v>245</v>
      </c>
      <c r="F44" t="s">
        <v>837</v>
      </c>
      <c r="G44" t="s">
        <v>308</v>
      </c>
      <c r="H44" t="s">
        <v>845</v>
      </c>
      <c r="I44" t="s">
        <v>929</v>
      </c>
      <c r="J44">
        <v>30065600</v>
      </c>
      <c r="K44" t="str">
        <f t="shared" si="0"/>
        <v>30065600-EJECUCION</v>
      </c>
      <c r="L44" t="s">
        <v>308</v>
      </c>
    </row>
    <row r="45" spans="1:12" x14ac:dyDescent="0.25">
      <c r="A45" t="s">
        <v>168</v>
      </c>
      <c r="B45" t="s">
        <v>930</v>
      </c>
      <c r="C45" t="s">
        <v>22</v>
      </c>
      <c r="D45" s="1">
        <v>41040</v>
      </c>
      <c r="E45" t="s">
        <v>245</v>
      </c>
      <c r="F45" t="s">
        <v>837</v>
      </c>
      <c r="H45" t="s">
        <v>931</v>
      </c>
      <c r="I45" t="s">
        <v>932</v>
      </c>
      <c r="J45">
        <v>30488314</v>
      </c>
      <c r="K45" t="str">
        <f t="shared" si="0"/>
        <v>30488314-EJECUCION</v>
      </c>
    </row>
    <row r="46" spans="1:12" x14ac:dyDescent="0.25">
      <c r="A46" t="s">
        <v>168</v>
      </c>
      <c r="B46" t="s">
        <v>372</v>
      </c>
      <c r="C46" t="s">
        <v>26</v>
      </c>
      <c r="D46" s="1">
        <v>756660</v>
      </c>
      <c r="E46" t="s">
        <v>245</v>
      </c>
      <c r="F46" t="s">
        <v>837</v>
      </c>
      <c r="H46" t="s">
        <v>931</v>
      </c>
      <c r="I46" t="s">
        <v>933</v>
      </c>
      <c r="J46">
        <v>30134714</v>
      </c>
      <c r="K46" t="str">
        <f t="shared" si="0"/>
        <v>30134714-EJECUCION</v>
      </c>
    </row>
    <row r="47" spans="1:12" x14ac:dyDescent="0.25">
      <c r="A47" t="s">
        <v>168</v>
      </c>
      <c r="B47" t="s">
        <v>934</v>
      </c>
      <c r="C47" t="s">
        <v>38</v>
      </c>
      <c r="D47" s="1">
        <v>75000</v>
      </c>
      <c r="E47" t="s">
        <v>245</v>
      </c>
      <c r="F47" t="s">
        <v>837</v>
      </c>
      <c r="H47" t="s">
        <v>864</v>
      </c>
      <c r="I47" t="s">
        <v>935</v>
      </c>
      <c r="J47">
        <v>30487536</v>
      </c>
      <c r="K47" t="str">
        <f t="shared" si="0"/>
        <v>30487536-EJECUCION</v>
      </c>
    </row>
    <row r="48" spans="1:12" x14ac:dyDescent="0.25">
      <c r="A48" t="s">
        <v>168</v>
      </c>
      <c r="B48" t="s">
        <v>936</v>
      </c>
      <c r="C48" t="s">
        <v>46</v>
      </c>
      <c r="D48" s="1">
        <v>25770</v>
      </c>
      <c r="E48" t="s">
        <v>245</v>
      </c>
      <c r="F48" t="s">
        <v>837</v>
      </c>
      <c r="H48" t="s">
        <v>838</v>
      </c>
      <c r="I48" t="s">
        <v>937</v>
      </c>
      <c r="J48">
        <v>30488910</v>
      </c>
      <c r="K48" t="str">
        <f t="shared" si="0"/>
        <v>30488910-EJECUCION</v>
      </c>
    </row>
    <row r="49" spans="1:12" x14ac:dyDescent="0.25">
      <c r="A49" t="s">
        <v>168</v>
      </c>
      <c r="B49" t="s">
        <v>938</v>
      </c>
      <c r="C49" t="s">
        <v>17</v>
      </c>
      <c r="D49" s="1">
        <v>90000</v>
      </c>
      <c r="E49" t="s">
        <v>245</v>
      </c>
      <c r="F49" t="s">
        <v>837</v>
      </c>
      <c r="H49" t="s">
        <v>841</v>
      </c>
      <c r="I49" t="s">
        <v>939</v>
      </c>
      <c r="J49">
        <v>30486825</v>
      </c>
      <c r="K49" t="str">
        <f t="shared" si="0"/>
        <v>30486825-EJECUCION</v>
      </c>
    </row>
    <row r="50" spans="1:12" x14ac:dyDescent="0.25">
      <c r="A50" t="s">
        <v>168</v>
      </c>
      <c r="B50" t="s">
        <v>940</v>
      </c>
      <c r="C50" t="s">
        <v>17</v>
      </c>
      <c r="D50" s="1">
        <v>90000</v>
      </c>
      <c r="E50" t="s">
        <v>245</v>
      </c>
      <c r="F50" t="s">
        <v>837</v>
      </c>
      <c r="H50" t="s">
        <v>841</v>
      </c>
      <c r="I50" t="s">
        <v>941</v>
      </c>
      <c r="J50">
        <v>30486824</v>
      </c>
      <c r="K50" t="str">
        <f t="shared" si="0"/>
        <v>30486824-EJECUCION</v>
      </c>
    </row>
    <row r="51" spans="1:12" x14ac:dyDescent="0.25">
      <c r="A51" t="s">
        <v>168</v>
      </c>
      <c r="B51" t="s">
        <v>942</v>
      </c>
      <c r="C51" t="s">
        <v>36</v>
      </c>
      <c r="D51" s="1">
        <v>41040</v>
      </c>
      <c r="E51" t="s">
        <v>245</v>
      </c>
      <c r="F51" t="s">
        <v>837</v>
      </c>
      <c r="H51" t="s">
        <v>931</v>
      </c>
      <c r="I51" t="s">
        <v>943</v>
      </c>
      <c r="J51">
        <v>30482586</v>
      </c>
      <c r="K51" t="str">
        <f t="shared" si="0"/>
        <v>30482586-EJECUCION</v>
      </c>
    </row>
    <row r="52" spans="1:12" x14ac:dyDescent="0.25">
      <c r="A52" t="s">
        <v>9</v>
      </c>
      <c r="B52" t="s">
        <v>944</v>
      </c>
      <c r="C52" t="s">
        <v>890</v>
      </c>
      <c r="D52" s="1">
        <v>315694</v>
      </c>
      <c r="E52" t="s">
        <v>833</v>
      </c>
      <c r="F52" t="s">
        <v>911</v>
      </c>
      <c r="G52" t="s">
        <v>8</v>
      </c>
      <c r="H52" t="s">
        <v>275</v>
      </c>
      <c r="I52" t="s">
        <v>945</v>
      </c>
      <c r="J52">
        <v>30283230</v>
      </c>
      <c r="K52" t="str">
        <f t="shared" si="0"/>
        <v>30283230-DISEÑO</v>
      </c>
      <c r="L52" t="s">
        <v>8</v>
      </c>
    </row>
    <row r="53" spans="1:12" x14ac:dyDescent="0.25">
      <c r="A53" t="s">
        <v>168</v>
      </c>
      <c r="B53" t="s">
        <v>946</v>
      </c>
      <c r="D53" s="1">
        <v>101506</v>
      </c>
      <c r="E53" t="s">
        <v>245</v>
      </c>
      <c r="F53" t="s">
        <v>837</v>
      </c>
      <c r="H53" t="s">
        <v>861</v>
      </c>
      <c r="I53" t="s">
        <v>947</v>
      </c>
      <c r="J53">
        <v>30136317</v>
      </c>
      <c r="K53" t="str">
        <f t="shared" si="0"/>
        <v>30136317-EJECUCION</v>
      </c>
    </row>
    <row r="54" spans="1:12" x14ac:dyDescent="0.25">
      <c r="A54" t="s">
        <v>168</v>
      </c>
      <c r="B54" t="s">
        <v>948</v>
      </c>
      <c r="C54" t="s">
        <v>19</v>
      </c>
      <c r="D54" s="1">
        <v>309852</v>
      </c>
      <c r="E54" t="s">
        <v>833</v>
      </c>
      <c r="F54" t="s">
        <v>906</v>
      </c>
      <c r="H54" t="s">
        <v>841</v>
      </c>
      <c r="I54" t="s">
        <v>949</v>
      </c>
      <c r="J54">
        <v>40000986</v>
      </c>
      <c r="K54" t="str">
        <f t="shared" si="0"/>
        <v>40000986-EJECUCION</v>
      </c>
    </row>
    <row r="55" spans="1:12" x14ac:dyDescent="0.25">
      <c r="A55" t="s">
        <v>168</v>
      </c>
      <c r="B55" t="s">
        <v>950</v>
      </c>
      <c r="C55" t="s">
        <v>7</v>
      </c>
      <c r="D55" s="1">
        <v>2293384</v>
      </c>
      <c r="E55" t="s">
        <v>833</v>
      </c>
      <c r="F55" t="s">
        <v>951</v>
      </c>
      <c r="G55" t="s">
        <v>8</v>
      </c>
      <c r="H55" t="s">
        <v>275</v>
      </c>
      <c r="I55" t="s">
        <v>952</v>
      </c>
      <c r="J55">
        <v>30107499</v>
      </c>
      <c r="K55" t="str">
        <f t="shared" si="0"/>
        <v>30107499-EJECUCION</v>
      </c>
      <c r="L55" t="s">
        <v>8</v>
      </c>
    </row>
    <row r="56" spans="1:12" x14ac:dyDescent="0.25">
      <c r="A56" t="s">
        <v>168</v>
      </c>
      <c r="B56" t="s">
        <v>953</v>
      </c>
      <c r="C56" t="s">
        <v>44</v>
      </c>
      <c r="D56" s="1">
        <v>680309</v>
      </c>
      <c r="E56" t="s">
        <v>245</v>
      </c>
      <c r="F56" t="s">
        <v>837</v>
      </c>
      <c r="H56" t="s">
        <v>838</v>
      </c>
      <c r="I56" t="s">
        <v>954</v>
      </c>
      <c r="J56">
        <v>30339822</v>
      </c>
      <c r="K56" t="str">
        <f t="shared" si="0"/>
        <v>30339822-EJECUCION</v>
      </c>
    </row>
    <row r="57" spans="1:12" x14ac:dyDescent="0.25">
      <c r="A57" t="s">
        <v>168</v>
      </c>
      <c r="B57" t="s">
        <v>955</v>
      </c>
      <c r="C57" t="s">
        <v>28</v>
      </c>
      <c r="D57" s="1">
        <v>49248</v>
      </c>
      <c r="E57" t="s">
        <v>245</v>
      </c>
      <c r="F57" t="s">
        <v>837</v>
      </c>
      <c r="H57" t="s">
        <v>857</v>
      </c>
      <c r="I57" t="s">
        <v>956</v>
      </c>
      <c r="J57">
        <v>30488069</v>
      </c>
      <c r="K57" t="str">
        <f t="shared" si="0"/>
        <v>30488069-EJECUCION</v>
      </c>
    </row>
    <row r="58" spans="1:12" x14ac:dyDescent="0.25">
      <c r="A58" t="s">
        <v>168</v>
      </c>
      <c r="B58" t="s">
        <v>957</v>
      </c>
      <c r="C58" t="s">
        <v>29</v>
      </c>
      <c r="D58" s="1">
        <v>1906618</v>
      </c>
      <c r="E58" t="s">
        <v>245</v>
      </c>
      <c r="F58" t="s">
        <v>837</v>
      </c>
      <c r="G58" t="s">
        <v>8</v>
      </c>
      <c r="H58" t="s">
        <v>841</v>
      </c>
      <c r="I58" t="s">
        <v>760</v>
      </c>
      <c r="J58">
        <v>30077481</v>
      </c>
      <c r="K58" t="str">
        <f t="shared" si="0"/>
        <v>30077481-EJECUCION</v>
      </c>
      <c r="L58" t="s">
        <v>8</v>
      </c>
    </row>
    <row r="59" spans="1:12" x14ac:dyDescent="0.25">
      <c r="A59" t="s">
        <v>168</v>
      </c>
      <c r="B59" t="s">
        <v>958</v>
      </c>
      <c r="C59" t="s">
        <v>890</v>
      </c>
      <c r="D59" s="1">
        <v>451544</v>
      </c>
      <c r="E59" t="s">
        <v>245</v>
      </c>
      <c r="F59" t="s">
        <v>837</v>
      </c>
      <c r="H59" t="s">
        <v>841</v>
      </c>
      <c r="I59" t="s">
        <v>959</v>
      </c>
      <c r="J59">
        <v>30440174</v>
      </c>
      <c r="K59" t="str">
        <f t="shared" si="0"/>
        <v>30440174-EJECUCION</v>
      </c>
    </row>
    <row r="60" spans="1:12" x14ac:dyDescent="0.25">
      <c r="A60" t="s">
        <v>168</v>
      </c>
      <c r="B60" t="s">
        <v>790</v>
      </c>
      <c r="C60" t="s">
        <v>33</v>
      </c>
      <c r="D60" s="1">
        <v>461204</v>
      </c>
      <c r="E60" t="s">
        <v>245</v>
      </c>
      <c r="F60" t="s">
        <v>837</v>
      </c>
      <c r="G60" t="s">
        <v>8</v>
      </c>
      <c r="H60" t="s">
        <v>845</v>
      </c>
      <c r="I60" t="s">
        <v>960</v>
      </c>
      <c r="J60">
        <v>30115252</v>
      </c>
      <c r="K60" t="str">
        <f t="shared" si="0"/>
        <v>30115252-EJECUCION</v>
      </c>
      <c r="L60" t="s">
        <v>8</v>
      </c>
    </row>
    <row r="61" spans="1:12" x14ac:dyDescent="0.25">
      <c r="A61" t="s">
        <v>168</v>
      </c>
      <c r="B61" t="s">
        <v>961</v>
      </c>
      <c r="C61" t="s">
        <v>890</v>
      </c>
      <c r="D61" s="1">
        <v>265900</v>
      </c>
      <c r="E61" t="s">
        <v>833</v>
      </c>
      <c r="F61" t="s">
        <v>951</v>
      </c>
      <c r="H61" t="s">
        <v>275</v>
      </c>
      <c r="I61" t="s">
        <v>962</v>
      </c>
      <c r="J61">
        <v>30351011</v>
      </c>
      <c r="K61" t="str">
        <f t="shared" si="0"/>
        <v>30351011-EJECUCION</v>
      </c>
    </row>
    <row r="62" spans="1:12" x14ac:dyDescent="0.25">
      <c r="A62" t="s">
        <v>168</v>
      </c>
      <c r="B62" t="s">
        <v>963</v>
      </c>
      <c r="C62" t="s">
        <v>964</v>
      </c>
      <c r="D62" s="1">
        <v>49248</v>
      </c>
      <c r="E62" t="s">
        <v>245</v>
      </c>
      <c r="F62" t="s">
        <v>837</v>
      </c>
      <c r="H62" t="s">
        <v>864</v>
      </c>
      <c r="I62" t="s">
        <v>965</v>
      </c>
      <c r="J62">
        <v>30488220</v>
      </c>
      <c r="K62" t="str">
        <f t="shared" si="0"/>
        <v>30488220-EJECUCION</v>
      </c>
    </row>
    <row r="63" spans="1:12" x14ac:dyDescent="0.25">
      <c r="A63" t="s">
        <v>168</v>
      </c>
      <c r="B63" t="s">
        <v>966</v>
      </c>
      <c r="C63" t="s">
        <v>28</v>
      </c>
      <c r="D63" s="1">
        <v>561470</v>
      </c>
      <c r="E63" t="s">
        <v>245</v>
      </c>
      <c r="F63" t="s">
        <v>837</v>
      </c>
      <c r="H63" t="s">
        <v>286</v>
      </c>
      <c r="I63" t="s">
        <v>754</v>
      </c>
      <c r="J63">
        <v>30464833</v>
      </c>
      <c r="K63" t="str">
        <f t="shared" si="0"/>
        <v>30464833-EJECUCION</v>
      </c>
    </row>
    <row r="64" spans="1:12" x14ac:dyDescent="0.25">
      <c r="A64" t="s">
        <v>168</v>
      </c>
      <c r="B64" t="s">
        <v>967</v>
      </c>
      <c r="C64" t="s">
        <v>39</v>
      </c>
      <c r="D64" s="1">
        <v>562159</v>
      </c>
      <c r="E64" t="s">
        <v>833</v>
      </c>
      <c r="F64" t="s">
        <v>951</v>
      </c>
      <c r="H64" t="s">
        <v>275</v>
      </c>
      <c r="I64" t="s">
        <v>968</v>
      </c>
      <c r="J64">
        <v>30476435</v>
      </c>
      <c r="K64" t="str">
        <f t="shared" si="0"/>
        <v>30476435-EJECUCION</v>
      </c>
    </row>
    <row r="65" spans="1:12" x14ac:dyDescent="0.25">
      <c r="A65" t="s">
        <v>9</v>
      </c>
      <c r="B65" t="s">
        <v>969</v>
      </c>
      <c r="C65" t="s">
        <v>44</v>
      </c>
      <c r="D65" s="1">
        <v>176839</v>
      </c>
      <c r="E65" t="s">
        <v>245</v>
      </c>
      <c r="F65" t="s">
        <v>837</v>
      </c>
      <c r="H65" t="s">
        <v>275</v>
      </c>
      <c r="I65" t="s">
        <v>970</v>
      </c>
      <c r="J65">
        <v>30340224</v>
      </c>
      <c r="K65" t="str">
        <f t="shared" si="0"/>
        <v>30340224-DISEÑO</v>
      </c>
    </row>
    <row r="66" spans="1:12" x14ac:dyDescent="0.25">
      <c r="A66" t="s">
        <v>9</v>
      </c>
      <c r="B66" t="s">
        <v>971</v>
      </c>
      <c r="C66" t="s">
        <v>35</v>
      </c>
      <c r="D66" s="1">
        <v>213623</v>
      </c>
      <c r="E66" t="s">
        <v>833</v>
      </c>
      <c r="F66" t="s">
        <v>972</v>
      </c>
      <c r="G66" t="s">
        <v>8</v>
      </c>
      <c r="H66" t="s">
        <v>857</v>
      </c>
      <c r="I66" t="s">
        <v>973</v>
      </c>
      <c r="J66">
        <v>30339273</v>
      </c>
      <c r="K66" t="str">
        <f t="shared" si="0"/>
        <v>30339273-DISEÑO</v>
      </c>
      <c r="L66" t="s">
        <v>8</v>
      </c>
    </row>
    <row r="67" spans="1:12" x14ac:dyDescent="0.25">
      <c r="A67" t="s">
        <v>168</v>
      </c>
      <c r="B67" t="s">
        <v>974</v>
      </c>
      <c r="C67" t="s">
        <v>33</v>
      </c>
      <c r="D67" s="1">
        <v>4812794</v>
      </c>
      <c r="E67" t="s">
        <v>833</v>
      </c>
      <c r="F67" t="s">
        <v>972</v>
      </c>
      <c r="G67" t="s">
        <v>8</v>
      </c>
      <c r="H67" t="s">
        <v>857</v>
      </c>
      <c r="I67" t="s">
        <v>975</v>
      </c>
      <c r="J67">
        <v>30352422</v>
      </c>
      <c r="K67" t="str">
        <f t="shared" ref="K67:K130" si="1">CONCATENATE(J67,"-",A67)</f>
        <v>30352422-EJECUCION</v>
      </c>
      <c r="L67" t="s">
        <v>8</v>
      </c>
    </row>
    <row r="68" spans="1:12" x14ac:dyDescent="0.25">
      <c r="A68" t="s">
        <v>168</v>
      </c>
      <c r="B68" t="s">
        <v>976</v>
      </c>
      <c r="D68" s="1">
        <v>886544</v>
      </c>
      <c r="E68" t="s">
        <v>833</v>
      </c>
      <c r="F68" t="s">
        <v>977</v>
      </c>
      <c r="H68" t="s">
        <v>274</v>
      </c>
      <c r="I68" t="s">
        <v>978</v>
      </c>
      <c r="J68">
        <v>40003154</v>
      </c>
      <c r="K68" t="str">
        <f t="shared" si="1"/>
        <v>40003154-EJECUCION</v>
      </c>
    </row>
    <row r="69" spans="1:12" x14ac:dyDescent="0.25">
      <c r="A69" t="s">
        <v>168</v>
      </c>
      <c r="B69" t="s">
        <v>979</v>
      </c>
      <c r="C69" t="s">
        <v>24</v>
      </c>
      <c r="D69" s="1">
        <v>65212</v>
      </c>
      <c r="E69" t="s">
        <v>245</v>
      </c>
      <c r="F69" t="s">
        <v>837</v>
      </c>
      <c r="H69" t="s">
        <v>274</v>
      </c>
      <c r="I69" t="s">
        <v>980</v>
      </c>
      <c r="J69">
        <v>30485663</v>
      </c>
      <c r="K69" t="str">
        <f t="shared" si="1"/>
        <v>30485663-EJECUCION</v>
      </c>
    </row>
    <row r="70" spans="1:12" x14ac:dyDescent="0.25">
      <c r="A70" t="s">
        <v>168</v>
      </c>
      <c r="B70" t="s">
        <v>981</v>
      </c>
      <c r="D70" s="1">
        <v>6112829</v>
      </c>
      <c r="E70" t="s">
        <v>833</v>
      </c>
      <c r="F70" t="s">
        <v>834</v>
      </c>
      <c r="G70" t="s">
        <v>8</v>
      </c>
      <c r="H70" t="s">
        <v>275</v>
      </c>
      <c r="I70" t="s">
        <v>982</v>
      </c>
      <c r="J70">
        <v>30137590</v>
      </c>
      <c r="K70" t="str">
        <f t="shared" si="1"/>
        <v>30137590-EJECUCION</v>
      </c>
      <c r="L70" t="s">
        <v>8</v>
      </c>
    </row>
    <row r="71" spans="1:12" x14ac:dyDescent="0.25">
      <c r="A71" t="s">
        <v>9</v>
      </c>
      <c r="B71" t="s">
        <v>539</v>
      </c>
      <c r="C71" t="s">
        <v>27</v>
      </c>
      <c r="D71" s="1">
        <v>97871</v>
      </c>
      <c r="E71" t="s">
        <v>245</v>
      </c>
      <c r="F71" t="s">
        <v>837</v>
      </c>
      <c r="G71" t="s">
        <v>8</v>
      </c>
      <c r="H71" t="s">
        <v>274</v>
      </c>
      <c r="I71" t="s">
        <v>744</v>
      </c>
      <c r="J71">
        <v>30219228</v>
      </c>
      <c r="K71" t="str">
        <f t="shared" si="1"/>
        <v>30219228-DISEÑO</v>
      </c>
      <c r="L71" t="s">
        <v>8</v>
      </c>
    </row>
    <row r="72" spans="1:12" x14ac:dyDescent="0.25">
      <c r="A72" t="s">
        <v>168</v>
      </c>
      <c r="B72" t="s">
        <v>983</v>
      </c>
      <c r="C72" t="s">
        <v>31</v>
      </c>
      <c r="D72" s="1">
        <v>55000</v>
      </c>
      <c r="E72" t="s">
        <v>245</v>
      </c>
      <c r="F72" t="s">
        <v>837</v>
      </c>
      <c r="H72" t="s">
        <v>864</v>
      </c>
      <c r="I72" t="s">
        <v>984</v>
      </c>
      <c r="J72">
        <v>30487535</v>
      </c>
      <c r="K72" t="str">
        <f t="shared" si="1"/>
        <v>30487535-EJECUCION</v>
      </c>
    </row>
    <row r="73" spans="1:12" x14ac:dyDescent="0.25">
      <c r="A73" t="s">
        <v>168</v>
      </c>
      <c r="B73" t="s">
        <v>376</v>
      </c>
      <c r="C73" t="s">
        <v>45</v>
      </c>
      <c r="D73" s="1">
        <v>557476</v>
      </c>
      <c r="E73" t="s">
        <v>245</v>
      </c>
      <c r="F73" t="s">
        <v>837</v>
      </c>
      <c r="G73" t="s">
        <v>8</v>
      </c>
      <c r="H73" t="s">
        <v>275</v>
      </c>
      <c r="I73" t="s">
        <v>985</v>
      </c>
      <c r="J73">
        <v>30289730</v>
      </c>
      <c r="K73" t="str">
        <f t="shared" si="1"/>
        <v>30289730-EJECUCION</v>
      </c>
      <c r="L73" t="s">
        <v>8</v>
      </c>
    </row>
    <row r="74" spans="1:12" x14ac:dyDescent="0.25">
      <c r="A74" t="s">
        <v>168</v>
      </c>
      <c r="B74" t="s">
        <v>986</v>
      </c>
      <c r="D74" s="1">
        <v>734868</v>
      </c>
      <c r="E74" t="s">
        <v>245</v>
      </c>
      <c r="F74" t="s">
        <v>837</v>
      </c>
      <c r="H74" t="s">
        <v>864</v>
      </c>
      <c r="I74" t="s">
        <v>987</v>
      </c>
      <c r="J74">
        <v>30342073</v>
      </c>
      <c r="K74" t="str">
        <f t="shared" si="1"/>
        <v>30342073-EJECUCION</v>
      </c>
    </row>
    <row r="75" spans="1:12" x14ac:dyDescent="0.25">
      <c r="A75" t="s">
        <v>168</v>
      </c>
      <c r="B75" t="s">
        <v>988</v>
      </c>
      <c r="C75" t="s">
        <v>31</v>
      </c>
      <c r="D75" s="1">
        <v>85000</v>
      </c>
      <c r="E75" t="s">
        <v>245</v>
      </c>
      <c r="F75" t="s">
        <v>837</v>
      </c>
      <c r="H75" t="s">
        <v>864</v>
      </c>
      <c r="I75" t="s">
        <v>989</v>
      </c>
      <c r="J75">
        <v>30486683</v>
      </c>
      <c r="K75" t="str">
        <f t="shared" si="1"/>
        <v>30486683-EJECUCION</v>
      </c>
    </row>
    <row r="76" spans="1:12" x14ac:dyDescent="0.25">
      <c r="A76" t="s">
        <v>168</v>
      </c>
      <c r="B76" t="s">
        <v>990</v>
      </c>
      <c r="D76" s="1">
        <v>4454843</v>
      </c>
      <c r="E76" t="s">
        <v>245</v>
      </c>
      <c r="F76" t="s">
        <v>837</v>
      </c>
      <c r="G76" t="s">
        <v>8</v>
      </c>
      <c r="H76" t="s">
        <v>274</v>
      </c>
      <c r="I76" t="s">
        <v>991</v>
      </c>
      <c r="J76">
        <v>30083300</v>
      </c>
      <c r="K76" t="str">
        <f t="shared" si="1"/>
        <v>30083300-EJECUCION</v>
      </c>
      <c r="L76" t="s">
        <v>8</v>
      </c>
    </row>
    <row r="77" spans="1:12" x14ac:dyDescent="0.25">
      <c r="A77" t="s">
        <v>168</v>
      </c>
      <c r="B77" t="s">
        <v>992</v>
      </c>
      <c r="C77" t="s">
        <v>33</v>
      </c>
      <c r="D77" s="1">
        <v>25649</v>
      </c>
      <c r="E77" t="s">
        <v>245</v>
      </c>
      <c r="F77" t="s">
        <v>837</v>
      </c>
      <c r="H77" t="s">
        <v>864</v>
      </c>
      <c r="I77" t="s">
        <v>993</v>
      </c>
      <c r="J77">
        <v>30488067</v>
      </c>
      <c r="K77" t="str">
        <f t="shared" si="1"/>
        <v>30488067-EJECUCION</v>
      </c>
    </row>
    <row r="78" spans="1:12" x14ac:dyDescent="0.25">
      <c r="A78" t="s">
        <v>168</v>
      </c>
      <c r="B78" t="s">
        <v>994</v>
      </c>
      <c r="C78" t="s">
        <v>16</v>
      </c>
      <c r="D78" s="1">
        <v>300000</v>
      </c>
      <c r="E78" t="s">
        <v>245</v>
      </c>
      <c r="F78" t="s">
        <v>837</v>
      </c>
      <c r="H78" t="s">
        <v>841</v>
      </c>
      <c r="I78" t="s">
        <v>995</v>
      </c>
      <c r="J78">
        <v>40002975</v>
      </c>
      <c r="K78" t="str">
        <f t="shared" si="1"/>
        <v>40002975-EJECUCION</v>
      </c>
    </row>
    <row r="79" spans="1:12" x14ac:dyDescent="0.25">
      <c r="A79" t="s">
        <v>9</v>
      </c>
      <c r="B79" t="s">
        <v>396</v>
      </c>
      <c r="C79" t="s">
        <v>22</v>
      </c>
      <c r="D79" s="1">
        <v>258798</v>
      </c>
      <c r="E79" t="s">
        <v>245</v>
      </c>
      <c r="F79" t="s">
        <v>837</v>
      </c>
      <c r="G79" t="s">
        <v>296</v>
      </c>
      <c r="H79" t="s">
        <v>275</v>
      </c>
      <c r="I79" t="s">
        <v>996</v>
      </c>
      <c r="J79">
        <v>30427426</v>
      </c>
      <c r="K79" t="str">
        <f t="shared" si="1"/>
        <v>30427426-DISEÑO</v>
      </c>
      <c r="L79" t="s">
        <v>296</v>
      </c>
    </row>
    <row r="80" spans="1:12" x14ac:dyDescent="0.25">
      <c r="A80" t="s">
        <v>168</v>
      </c>
      <c r="B80" t="s">
        <v>997</v>
      </c>
      <c r="C80" t="s">
        <v>35</v>
      </c>
      <c r="D80" s="1">
        <v>119016</v>
      </c>
      <c r="E80" t="s">
        <v>245</v>
      </c>
      <c r="F80" t="s">
        <v>837</v>
      </c>
      <c r="H80" t="s">
        <v>841</v>
      </c>
      <c r="I80" t="s">
        <v>998</v>
      </c>
      <c r="J80">
        <v>30484456</v>
      </c>
      <c r="K80" t="str">
        <f t="shared" si="1"/>
        <v>30484456-EJECUCION</v>
      </c>
    </row>
    <row r="81" spans="1:12" x14ac:dyDescent="0.25">
      <c r="A81" t="s">
        <v>168</v>
      </c>
      <c r="B81" t="s">
        <v>999</v>
      </c>
      <c r="D81" s="1">
        <v>307800</v>
      </c>
      <c r="E81" t="s">
        <v>245</v>
      </c>
      <c r="F81" t="s">
        <v>837</v>
      </c>
      <c r="H81" t="s">
        <v>286</v>
      </c>
      <c r="I81" t="s">
        <v>1000</v>
      </c>
      <c r="J81">
        <v>30485056</v>
      </c>
      <c r="K81" t="str">
        <f t="shared" si="1"/>
        <v>30485056-EJECUCION</v>
      </c>
    </row>
    <row r="82" spans="1:12" x14ac:dyDescent="0.25">
      <c r="A82" t="s">
        <v>168</v>
      </c>
      <c r="B82" t="s">
        <v>1001</v>
      </c>
      <c r="C82" t="s">
        <v>36</v>
      </c>
      <c r="D82" s="1">
        <v>148950</v>
      </c>
      <c r="E82" t="s">
        <v>245</v>
      </c>
      <c r="F82" t="s">
        <v>837</v>
      </c>
      <c r="H82" t="s">
        <v>838</v>
      </c>
      <c r="I82" t="s">
        <v>1002</v>
      </c>
      <c r="J82">
        <v>30485153</v>
      </c>
      <c r="K82" t="str">
        <f t="shared" si="1"/>
        <v>30485153-EJECUCION</v>
      </c>
    </row>
    <row r="83" spans="1:12" x14ac:dyDescent="0.25">
      <c r="A83" t="s">
        <v>168</v>
      </c>
      <c r="B83" t="s">
        <v>1003</v>
      </c>
      <c r="D83" s="1">
        <v>307800</v>
      </c>
      <c r="E83" t="s">
        <v>245</v>
      </c>
      <c r="F83" t="s">
        <v>837</v>
      </c>
      <c r="H83" t="s">
        <v>286</v>
      </c>
      <c r="I83" t="s">
        <v>1004</v>
      </c>
      <c r="J83">
        <v>30485055</v>
      </c>
      <c r="K83" t="str">
        <f t="shared" si="1"/>
        <v>30485055-EJECUCION</v>
      </c>
    </row>
    <row r="84" spans="1:12" x14ac:dyDescent="0.25">
      <c r="A84" t="s">
        <v>168</v>
      </c>
      <c r="B84" t="s">
        <v>1005</v>
      </c>
      <c r="C84" t="s">
        <v>35</v>
      </c>
      <c r="D84" s="1">
        <v>437077</v>
      </c>
      <c r="E84" t="s">
        <v>245</v>
      </c>
      <c r="F84" t="s">
        <v>837</v>
      </c>
      <c r="H84" t="s">
        <v>274</v>
      </c>
      <c r="I84" t="s">
        <v>1006</v>
      </c>
      <c r="J84">
        <v>30126516</v>
      </c>
      <c r="K84" t="str">
        <f t="shared" si="1"/>
        <v>30126516-EJECUCION</v>
      </c>
    </row>
    <row r="85" spans="1:12" x14ac:dyDescent="0.25">
      <c r="A85" t="s">
        <v>9</v>
      </c>
      <c r="B85" t="s">
        <v>1007</v>
      </c>
      <c r="C85" t="s">
        <v>890</v>
      </c>
      <c r="D85" s="1">
        <v>26841</v>
      </c>
      <c r="E85" t="s">
        <v>833</v>
      </c>
      <c r="F85" t="s">
        <v>911</v>
      </c>
      <c r="H85" t="s">
        <v>275</v>
      </c>
      <c r="I85" t="s">
        <v>1008</v>
      </c>
      <c r="J85">
        <v>30463158</v>
      </c>
      <c r="K85" t="str">
        <f t="shared" si="1"/>
        <v>30463158-DISEÑO</v>
      </c>
    </row>
    <row r="86" spans="1:12" x14ac:dyDescent="0.25">
      <c r="A86" t="s">
        <v>168</v>
      </c>
      <c r="B86" t="s">
        <v>1009</v>
      </c>
      <c r="D86" s="1">
        <v>5130</v>
      </c>
      <c r="E86" t="s">
        <v>245</v>
      </c>
      <c r="F86" t="s">
        <v>837</v>
      </c>
      <c r="H86" t="s">
        <v>275</v>
      </c>
      <c r="I86" t="s">
        <v>1010</v>
      </c>
      <c r="J86">
        <v>30483185</v>
      </c>
      <c r="K86" t="str">
        <f t="shared" si="1"/>
        <v>30483185-EJECUCION</v>
      </c>
    </row>
    <row r="87" spans="1:12" x14ac:dyDescent="0.25">
      <c r="A87" t="s">
        <v>168</v>
      </c>
      <c r="B87" t="s">
        <v>1011</v>
      </c>
      <c r="C87" t="s">
        <v>27</v>
      </c>
      <c r="D87" s="1">
        <v>102600</v>
      </c>
      <c r="E87" t="s">
        <v>245</v>
      </c>
      <c r="F87" t="s">
        <v>837</v>
      </c>
      <c r="H87" t="s">
        <v>838</v>
      </c>
      <c r="I87" t="s">
        <v>1012</v>
      </c>
      <c r="J87">
        <v>30485171</v>
      </c>
      <c r="K87" t="str">
        <f t="shared" si="1"/>
        <v>30485171-EJECUCION</v>
      </c>
    </row>
    <row r="88" spans="1:12" x14ac:dyDescent="0.25">
      <c r="A88" t="s">
        <v>168</v>
      </c>
      <c r="B88" t="s">
        <v>1013</v>
      </c>
      <c r="C88" t="s">
        <v>37</v>
      </c>
      <c r="D88" s="1">
        <v>2699437</v>
      </c>
      <c r="E88" t="s">
        <v>833</v>
      </c>
      <c r="F88" t="s">
        <v>972</v>
      </c>
      <c r="G88" t="s">
        <v>8</v>
      </c>
      <c r="H88" t="s">
        <v>857</v>
      </c>
      <c r="I88" t="s">
        <v>1014</v>
      </c>
      <c r="J88">
        <v>30352380</v>
      </c>
      <c r="K88" t="str">
        <f t="shared" si="1"/>
        <v>30352380-EJECUCION</v>
      </c>
      <c r="L88" t="s">
        <v>8</v>
      </c>
    </row>
    <row r="89" spans="1:12" x14ac:dyDescent="0.25">
      <c r="A89" t="s">
        <v>9</v>
      </c>
      <c r="B89" t="s">
        <v>1015</v>
      </c>
      <c r="D89" s="1">
        <v>1069037</v>
      </c>
      <c r="E89" t="s">
        <v>833</v>
      </c>
      <c r="F89" t="s">
        <v>834</v>
      </c>
      <c r="G89" t="s">
        <v>296</v>
      </c>
      <c r="H89" t="s">
        <v>275</v>
      </c>
      <c r="I89" t="s">
        <v>1016</v>
      </c>
      <c r="J89">
        <v>30109042</v>
      </c>
      <c r="K89" t="str">
        <f t="shared" si="1"/>
        <v>30109042-DISEÑO</v>
      </c>
      <c r="L89" t="s">
        <v>296</v>
      </c>
    </row>
    <row r="90" spans="1:12" x14ac:dyDescent="0.25">
      <c r="A90" t="s">
        <v>168</v>
      </c>
      <c r="B90" t="s">
        <v>793</v>
      </c>
      <c r="C90" t="s">
        <v>37</v>
      </c>
      <c r="D90" s="1">
        <v>236081</v>
      </c>
      <c r="E90" t="s">
        <v>245</v>
      </c>
      <c r="F90" t="s">
        <v>837</v>
      </c>
      <c r="H90" t="s">
        <v>275</v>
      </c>
      <c r="I90" t="s">
        <v>1017</v>
      </c>
      <c r="J90">
        <v>30365273</v>
      </c>
      <c r="K90" t="str">
        <f t="shared" si="1"/>
        <v>30365273-EJECUCION</v>
      </c>
    </row>
    <row r="91" spans="1:12" x14ac:dyDescent="0.25">
      <c r="A91" t="s">
        <v>168</v>
      </c>
      <c r="B91" t="s">
        <v>802</v>
      </c>
      <c r="C91" t="s">
        <v>36</v>
      </c>
      <c r="D91" s="1">
        <v>379990</v>
      </c>
      <c r="E91" t="s">
        <v>245</v>
      </c>
      <c r="F91" t="s">
        <v>837</v>
      </c>
      <c r="G91" t="s">
        <v>8</v>
      </c>
      <c r="H91" t="s">
        <v>931</v>
      </c>
      <c r="I91" t="s">
        <v>1018</v>
      </c>
      <c r="J91">
        <v>30134014</v>
      </c>
      <c r="K91" t="str">
        <f t="shared" si="1"/>
        <v>30134014-EJECUCION</v>
      </c>
      <c r="L91" t="s">
        <v>8</v>
      </c>
    </row>
    <row r="92" spans="1:12" x14ac:dyDescent="0.25">
      <c r="A92" t="s">
        <v>168</v>
      </c>
      <c r="B92" t="s">
        <v>1019</v>
      </c>
      <c r="C92" t="s">
        <v>44</v>
      </c>
      <c r="D92" s="1">
        <v>46170</v>
      </c>
      <c r="E92" t="s">
        <v>245</v>
      </c>
      <c r="F92" t="s">
        <v>837</v>
      </c>
      <c r="H92" t="s">
        <v>861</v>
      </c>
      <c r="I92" t="s">
        <v>1020</v>
      </c>
      <c r="J92">
        <v>30326872</v>
      </c>
      <c r="K92" t="str">
        <f t="shared" si="1"/>
        <v>30326872-EJECUCION</v>
      </c>
    </row>
    <row r="93" spans="1:12" x14ac:dyDescent="0.25">
      <c r="A93" t="s">
        <v>168</v>
      </c>
      <c r="B93" t="s">
        <v>1021</v>
      </c>
      <c r="C93" t="s">
        <v>29</v>
      </c>
      <c r="D93" s="1">
        <v>61552</v>
      </c>
      <c r="E93" t="s">
        <v>245</v>
      </c>
      <c r="F93" t="s">
        <v>837</v>
      </c>
      <c r="H93" t="s">
        <v>845</v>
      </c>
      <c r="I93" t="s">
        <v>1022</v>
      </c>
      <c r="J93">
        <v>30488918</v>
      </c>
      <c r="K93" t="str">
        <f t="shared" si="1"/>
        <v>30488918-EJECUCION</v>
      </c>
    </row>
    <row r="94" spans="1:12" x14ac:dyDescent="0.25">
      <c r="A94" t="s">
        <v>168</v>
      </c>
      <c r="B94" t="s">
        <v>1023</v>
      </c>
      <c r="C94" t="s">
        <v>29</v>
      </c>
      <c r="D94" s="1">
        <v>67012</v>
      </c>
      <c r="E94" t="s">
        <v>245</v>
      </c>
      <c r="F94" t="s">
        <v>837</v>
      </c>
      <c r="H94" t="s">
        <v>864</v>
      </c>
      <c r="I94" t="s">
        <v>1024</v>
      </c>
      <c r="J94">
        <v>30488660</v>
      </c>
      <c r="K94" t="str">
        <f t="shared" si="1"/>
        <v>30488660-EJECUCION</v>
      </c>
    </row>
    <row r="95" spans="1:12" x14ac:dyDescent="0.25">
      <c r="A95" t="s">
        <v>168</v>
      </c>
      <c r="B95" t="s">
        <v>1025</v>
      </c>
      <c r="C95" t="s">
        <v>35</v>
      </c>
      <c r="D95" s="1">
        <v>691584</v>
      </c>
      <c r="E95" t="s">
        <v>245</v>
      </c>
      <c r="F95" t="s">
        <v>837</v>
      </c>
      <c r="G95" t="s">
        <v>8</v>
      </c>
      <c r="H95" t="s">
        <v>845</v>
      </c>
      <c r="I95" t="s">
        <v>1026</v>
      </c>
      <c r="J95">
        <v>30466433</v>
      </c>
      <c r="K95" t="str">
        <f t="shared" si="1"/>
        <v>30466433-EJECUCION</v>
      </c>
      <c r="L95" t="s">
        <v>8</v>
      </c>
    </row>
    <row r="96" spans="1:12" x14ac:dyDescent="0.25">
      <c r="A96" t="s">
        <v>168</v>
      </c>
      <c r="B96" t="s">
        <v>1027</v>
      </c>
      <c r="C96" t="s">
        <v>29</v>
      </c>
      <c r="D96" s="1">
        <v>499636</v>
      </c>
      <c r="E96" t="s">
        <v>245</v>
      </c>
      <c r="F96" t="s">
        <v>837</v>
      </c>
      <c r="H96" t="s">
        <v>841</v>
      </c>
      <c r="I96" t="s">
        <v>1028</v>
      </c>
      <c r="J96">
        <v>30426972</v>
      </c>
      <c r="K96" t="str">
        <f t="shared" si="1"/>
        <v>30426972-EJECUCION</v>
      </c>
    </row>
    <row r="97" spans="1:12" x14ac:dyDescent="0.25">
      <c r="A97" t="s">
        <v>168</v>
      </c>
      <c r="B97" t="s">
        <v>1029</v>
      </c>
      <c r="C97" t="s">
        <v>26</v>
      </c>
      <c r="D97" s="1">
        <v>416821</v>
      </c>
      <c r="E97" t="s">
        <v>245</v>
      </c>
      <c r="F97" t="s">
        <v>837</v>
      </c>
      <c r="H97" t="s">
        <v>275</v>
      </c>
      <c r="I97" t="s">
        <v>1030</v>
      </c>
      <c r="J97">
        <v>30396186</v>
      </c>
      <c r="K97" t="str">
        <f t="shared" si="1"/>
        <v>30396186-EJECUCION</v>
      </c>
    </row>
    <row r="98" spans="1:12" x14ac:dyDescent="0.25">
      <c r="A98" t="s">
        <v>168</v>
      </c>
      <c r="B98" t="s">
        <v>1031</v>
      </c>
      <c r="D98" s="1">
        <v>400999</v>
      </c>
      <c r="E98" t="s">
        <v>245</v>
      </c>
      <c r="F98" t="s">
        <v>837</v>
      </c>
      <c r="H98" t="s">
        <v>861</v>
      </c>
      <c r="I98" t="s">
        <v>1032</v>
      </c>
      <c r="J98">
        <v>30482019</v>
      </c>
      <c r="K98" t="str">
        <f t="shared" si="1"/>
        <v>30482019-EJECUCION</v>
      </c>
    </row>
    <row r="99" spans="1:12" x14ac:dyDescent="0.25">
      <c r="A99" t="s">
        <v>168</v>
      </c>
      <c r="B99" t="s">
        <v>386</v>
      </c>
      <c r="C99" t="s">
        <v>38</v>
      </c>
      <c r="D99" s="1">
        <v>513029</v>
      </c>
      <c r="E99" t="s">
        <v>245</v>
      </c>
      <c r="F99" t="s">
        <v>837</v>
      </c>
      <c r="H99" t="s">
        <v>274</v>
      </c>
      <c r="I99" t="s">
        <v>1033</v>
      </c>
      <c r="J99">
        <v>30078798</v>
      </c>
      <c r="K99" t="str">
        <f t="shared" si="1"/>
        <v>30078798-EJECUCION</v>
      </c>
    </row>
    <row r="100" spans="1:12" x14ac:dyDescent="0.25">
      <c r="A100" t="s">
        <v>168</v>
      </c>
      <c r="B100" t="s">
        <v>1034</v>
      </c>
      <c r="C100" t="s">
        <v>41</v>
      </c>
      <c r="D100" s="1">
        <v>25000</v>
      </c>
      <c r="E100" t="s">
        <v>245</v>
      </c>
      <c r="F100" t="s">
        <v>837</v>
      </c>
      <c r="H100" t="s">
        <v>857</v>
      </c>
      <c r="I100" t="s">
        <v>1035</v>
      </c>
      <c r="J100">
        <v>30487284</v>
      </c>
      <c r="K100" t="str">
        <f t="shared" si="1"/>
        <v>30487284-EJECUCION</v>
      </c>
    </row>
    <row r="101" spans="1:12" x14ac:dyDescent="0.25">
      <c r="A101" t="s">
        <v>168</v>
      </c>
      <c r="B101" t="s">
        <v>1036</v>
      </c>
      <c r="C101" t="s">
        <v>37</v>
      </c>
      <c r="D101" s="1">
        <v>61559</v>
      </c>
      <c r="E101" t="s">
        <v>245</v>
      </c>
      <c r="F101" t="s">
        <v>837</v>
      </c>
      <c r="H101" t="s">
        <v>286</v>
      </c>
      <c r="I101" t="s">
        <v>1037</v>
      </c>
      <c r="J101">
        <v>30464988</v>
      </c>
      <c r="K101" t="str">
        <f t="shared" si="1"/>
        <v>30464988-EJECUCION</v>
      </c>
    </row>
    <row r="102" spans="1:12" x14ac:dyDescent="0.25">
      <c r="A102" t="s">
        <v>168</v>
      </c>
      <c r="B102" t="s">
        <v>1038</v>
      </c>
      <c r="C102" t="s">
        <v>40</v>
      </c>
      <c r="D102" s="1">
        <v>70000</v>
      </c>
      <c r="E102" t="s">
        <v>245</v>
      </c>
      <c r="F102" t="s">
        <v>837</v>
      </c>
      <c r="H102" t="s">
        <v>286</v>
      </c>
      <c r="I102" t="s">
        <v>1039</v>
      </c>
      <c r="J102">
        <v>30488216</v>
      </c>
      <c r="K102" t="str">
        <f t="shared" si="1"/>
        <v>30488216-EJECUCION</v>
      </c>
    </row>
    <row r="103" spans="1:12" x14ac:dyDescent="0.25">
      <c r="A103" t="s">
        <v>168</v>
      </c>
      <c r="B103" t="s">
        <v>1040</v>
      </c>
      <c r="C103" t="s">
        <v>35</v>
      </c>
      <c r="D103" s="1">
        <v>4878277</v>
      </c>
      <c r="E103" t="s">
        <v>833</v>
      </c>
      <c r="F103" t="s">
        <v>977</v>
      </c>
      <c r="G103" t="s">
        <v>8</v>
      </c>
      <c r="H103" t="s">
        <v>274</v>
      </c>
      <c r="I103" t="s">
        <v>1041</v>
      </c>
      <c r="J103">
        <v>30062221</v>
      </c>
      <c r="K103" t="str">
        <f t="shared" si="1"/>
        <v>30062221-EJECUCION</v>
      </c>
      <c r="L103" t="s">
        <v>8</v>
      </c>
    </row>
    <row r="104" spans="1:12" x14ac:dyDescent="0.25">
      <c r="A104" t="s">
        <v>168</v>
      </c>
      <c r="B104" t="s">
        <v>1042</v>
      </c>
      <c r="C104" t="s">
        <v>16</v>
      </c>
      <c r="D104" s="1">
        <v>92340</v>
      </c>
      <c r="E104" t="s">
        <v>245</v>
      </c>
      <c r="F104" t="s">
        <v>837</v>
      </c>
      <c r="H104" t="s">
        <v>286</v>
      </c>
      <c r="I104" t="s">
        <v>1043</v>
      </c>
      <c r="J104">
        <v>30488420</v>
      </c>
      <c r="K104" t="str">
        <f t="shared" si="1"/>
        <v>30488420-EJECUCION</v>
      </c>
    </row>
    <row r="105" spans="1:12" x14ac:dyDescent="0.25">
      <c r="A105" t="s">
        <v>9</v>
      </c>
      <c r="B105" t="s">
        <v>1044</v>
      </c>
      <c r="C105" t="s">
        <v>16</v>
      </c>
      <c r="D105" s="1">
        <v>30780</v>
      </c>
      <c r="E105" t="s">
        <v>245</v>
      </c>
      <c r="F105" t="s">
        <v>837</v>
      </c>
      <c r="H105" t="s">
        <v>845</v>
      </c>
      <c r="I105" t="s">
        <v>1045</v>
      </c>
      <c r="J105">
        <v>30486138</v>
      </c>
      <c r="K105" t="str">
        <f t="shared" si="1"/>
        <v>30486138-DISEÑO</v>
      </c>
    </row>
    <row r="106" spans="1:12" x14ac:dyDescent="0.25">
      <c r="A106" t="s">
        <v>168</v>
      </c>
      <c r="B106" t="s">
        <v>1046</v>
      </c>
      <c r="D106" s="1">
        <v>554963</v>
      </c>
      <c r="E106" t="s">
        <v>245</v>
      </c>
      <c r="F106" t="s">
        <v>837</v>
      </c>
      <c r="H106" t="s">
        <v>274</v>
      </c>
      <c r="I106" t="s">
        <v>1047</v>
      </c>
      <c r="J106">
        <v>30428989</v>
      </c>
      <c r="K106" t="str">
        <f t="shared" si="1"/>
        <v>30428989-EJECUCION</v>
      </c>
    </row>
    <row r="107" spans="1:12" x14ac:dyDescent="0.25">
      <c r="A107" t="s">
        <v>168</v>
      </c>
      <c r="B107" t="s">
        <v>1048</v>
      </c>
      <c r="D107" s="1">
        <v>23878869</v>
      </c>
      <c r="E107" t="s">
        <v>833</v>
      </c>
      <c r="F107" t="s">
        <v>834</v>
      </c>
      <c r="G107" t="s">
        <v>8</v>
      </c>
      <c r="H107" t="s">
        <v>275</v>
      </c>
      <c r="I107" t="s">
        <v>1049</v>
      </c>
      <c r="J107">
        <v>30101509</v>
      </c>
      <c r="K107" t="str">
        <f t="shared" si="1"/>
        <v>30101509-EJECUCION</v>
      </c>
      <c r="L107" t="s">
        <v>8</v>
      </c>
    </row>
    <row r="108" spans="1:12" x14ac:dyDescent="0.25">
      <c r="A108" t="s">
        <v>168</v>
      </c>
      <c r="B108" t="s">
        <v>1050</v>
      </c>
      <c r="C108" t="s">
        <v>18</v>
      </c>
      <c r="D108" s="1">
        <v>1228595</v>
      </c>
      <c r="E108" t="s">
        <v>833</v>
      </c>
      <c r="F108" t="s">
        <v>834</v>
      </c>
      <c r="G108" t="s">
        <v>8</v>
      </c>
      <c r="H108" t="s">
        <v>275</v>
      </c>
      <c r="I108" t="s">
        <v>1051</v>
      </c>
      <c r="J108">
        <v>30104572</v>
      </c>
      <c r="K108" t="str">
        <f t="shared" si="1"/>
        <v>30104572-EJECUCION</v>
      </c>
      <c r="L108" t="s">
        <v>8</v>
      </c>
    </row>
    <row r="109" spans="1:12" x14ac:dyDescent="0.25">
      <c r="A109" t="s">
        <v>168</v>
      </c>
      <c r="B109" t="s">
        <v>259</v>
      </c>
      <c r="D109" s="1">
        <v>25923736</v>
      </c>
      <c r="E109" t="s">
        <v>245</v>
      </c>
      <c r="F109" t="s">
        <v>837</v>
      </c>
      <c r="H109" t="s">
        <v>275</v>
      </c>
      <c r="I109" t="s">
        <v>1052</v>
      </c>
      <c r="J109">
        <v>30384677</v>
      </c>
      <c r="K109" t="str">
        <f t="shared" si="1"/>
        <v>30384677-EJECUCION</v>
      </c>
    </row>
    <row r="110" spans="1:12" x14ac:dyDescent="0.25">
      <c r="A110" t="s">
        <v>168</v>
      </c>
      <c r="B110" t="s">
        <v>1053</v>
      </c>
      <c r="C110" t="s">
        <v>31</v>
      </c>
      <c r="D110" s="1">
        <v>3017200</v>
      </c>
      <c r="E110" t="s">
        <v>245</v>
      </c>
      <c r="F110" t="s">
        <v>837</v>
      </c>
      <c r="H110" t="s">
        <v>275</v>
      </c>
      <c r="I110" t="s">
        <v>1054</v>
      </c>
      <c r="J110">
        <v>40002877</v>
      </c>
      <c r="K110" t="str">
        <f t="shared" si="1"/>
        <v>40002877-EJECUCION</v>
      </c>
    </row>
    <row r="111" spans="1:12" x14ac:dyDescent="0.25">
      <c r="A111" t="s">
        <v>168</v>
      </c>
      <c r="B111" t="s">
        <v>1055</v>
      </c>
      <c r="D111" s="1">
        <v>371551</v>
      </c>
      <c r="E111" t="s">
        <v>245</v>
      </c>
      <c r="F111" t="s">
        <v>837</v>
      </c>
      <c r="H111" t="s">
        <v>841</v>
      </c>
      <c r="I111" t="s">
        <v>1056</v>
      </c>
      <c r="J111">
        <v>30124802</v>
      </c>
      <c r="K111" t="str">
        <f t="shared" si="1"/>
        <v>30124802-EJECUCION</v>
      </c>
    </row>
    <row r="112" spans="1:12" x14ac:dyDescent="0.25">
      <c r="A112" t="s">
        <v>168</v>
      </c>
      <c r="B112" t="s">
        <v>1057</v>
      </c>
      <c r="C112" t="s">
        <v>28</v>
      </c>
      <c r="D112" s="1">
        <v>94392</v>
      </c>
      <c r="E112" t="s">
        <v>245</v>
      </c>
      <c r="F112" t="s">
        <v>837</v>
      </c>
      <c r="H112" t="s">
        <v>931</v>
      </c>
      <c r="I112" t="s">
        <v>1058</v>
      </c>
      <c r="J112">
        <v>30488110</v>
      </c>
      <c r="K112" t="str">
        <f t="shared" si="1"/>
        <v>30488110-EJECUCION</v>
      </c>
    </row>
    <row r="113" spans="1:12" x14ac:dyDescent="0.25">
      <c r="A113" t="s">
        <v>168</v>
      </c>
      <c r="B113" t="s">
        <v>1059</v>
      </c>
      <c r="C113" t="s">
        <v>22</v>
      </c>
      <c r="D113" s="1">
        <v>94392</v>
      </c>
      <c r="E113" t="s">
        <v>245</v>
      </c>
      <c r="F113" t="s">
        <v>837</v>
      </c>
      <c r="H113" t="s">
        <v>861</v>
      </c>
      <c r="I113" t="s">
        <v>1060</v>
      </c>
      <c r="J113">
        <v>40000405</v>
      </c>
      <c r="K113" t="str">
        <f t="shared" si="1"/>
        <v>40000405-EJECUCION</v>
      </c>
    </row>
    <row r="114" spans="1:12" x14ac:dyDescent="0.25">
      <c r="A114" t="s">
        <v>168</v>
      </c>
      <c r="B114" t="s">
        <v>1061</v>
      </c>
      <c r="C114" t="s">
        <v>289</v>
      </c>
      <c r="D114" s="1">
        <v>10074898</v>
      </c>
      <c r="E114" t="s">
        <v>833</v>
      </c>
      <c r="F114" t="s">
        <v>977</v>
      </c>
      <c r="G114" t="s">
        <v>8</v>
      </c>
      <c r="H114" t="s">
        <v>274</v>
      </c>
      <c r="I114" t="s">
        <v>1062</v>
      </c>
      <c r="J114">
        <v>30099881</v>
      </c>
      <c r="K114" t="str">
        <f t="shared" si="1"/>
        <v>30099881-EJECUCION</v>
      </c>
      <c r="L114" t="s">
        <v>8</v>
      </c>
    </row>
    <row r="115" spans="1:12" x14ac:dyDescent="0.25">
      <c r="A115" t="s">
        <v>168</v>
      </c>
      <c r="B115" t="s">
        <v>1063</v>
      </c>
      <c r="D115" s="1">
        <v>2051984</v>
      </c>
      <c r="E115" t="s">
        <v>245</v>
      </c>
      <c r="F115" t="s">
        <v>837</v>
      </c>
      <c r="H115" t="s">
        <v>275</v>
      </c>
      <c r="I115" t="s">
        <v>1064</v>
      </c>
      <c r="J115">
        <v>30323022</v>
      </c>
      <c r="K115" t="str">
        <f t="shared" si="1"/>
        <v>30323022-EJECUCION</v>
      </c>
    </row>
    <row r="116" spans="1:12" x14ac:dyDescent="0.25">
      <c r="A116" t="s">
        <v>168</v>
      </c>
      <c r="B116" t="s">
        <v>1065</v>
      </c>
      <c r="D116" s="1">
        <v>974709</v>
      </c>
      <c r="E116" t="s">
        <v>245</v>
      </c>
      <c r="F116" t="s">
        <v>837</v>
      </c>
      <c r="H116" t="s">
        <v>861</v>
      </c>
      <c r="I116" t="s">
        <v>1066</v>
      </c>
      <c r="J116">
        <v>30400100</v>
      </c>
      <c r="K116" t="str">
        <f t="shared" si="1"/>
        <v>30400100-EJECUCION</v>
      </c>
    </row>
    <row r="117" spans="1:12" x14ac:dyDescent="0.25">
      <c r="A117" t="s">
        <v>9</v>
      </c>
      <c r="B117" t="s">
        <v>1067</v>
      </c>
      <c r="C117" t="s">
        <v>964</v>
      </c>
      <c r="D117" s="1">
        <v>243162</v>
      </c>
      <c r="E117" t="s">
        <v>245</v>
      </c>
      <c r="F117" t="s">
        <v>837</v>
      </c>
      <c r="H117" t="s">
        <v>841</v>
      </c>
      <c r="I117" t="s">
        <v>1068</v>
      </c>
      <c r="J117">
        <v>30485243</v>
      </c>
      <c r="K117" t="str">
        <f t="shared" si="1"/>
        <v>30485243-DISEÑO</v>
      </c>
    </row>
    <row r="118" spans="1:12" x14ac:dyDescent="0.25">
      <c r="A118" t="s">
        <v>9</v>
      </c>
      <c r="B118" t="s">
        <v>1069</v>
      </c>
      <c r="C118" t="s">
        <v>964</v>
      </c>
      <c r="D118" s="1">
        <v>114912</v>
      </c>
      <c r="E118" t="s">
        <v>245</v>
      </c>
      <c r="F118" t="s">
        <v>837</v>
      </c>
      <c r="H118" t="s">
        <v>275</v>
      </c>
      <c r="I118" t="s">
        <v>1070</v>
      </c>
      <c r="J118">
        <v>30135742</v>
      </c>
      <c r="K118" t="str">
        <f t="shared" si="1"/>
        <v>30135742-DISEÑO</v>
      </c>
    </row>
    <row r="119" spans="1:12" x14ac:dyDescent="0.25">
      <c r="A119" t="s">
        <v>9</v>
      </c>
      <c r="B119" t="s">
        <v>1071</v>
      </c>
      <c r="C119" t="s">
        <v>7</v>
      </c>
      <c r="D119" s="1">
        <v>215460</v>
      </c>
      <c r="E119" t="s">
        <v>833</v>
      </c>
      <c r="F119" t="s">
        <v>911</v>
      </c>
      <c r="G119" t="s">
        <v>308</v>
      </c>
      <c r="H119" t="s">
        <v>857</v>
      </c>
      <c r="I119" t="s">
        <v>1072</v>
      </c>
      <c r="J119">
        <v>30386724</v>
      </c>
      <c r="K119" t="str">
        <f t="shared" si="1"/>
        <v>30386724-DISEÑO</v>
      </c>
      <c r="L119" t="s">
        <v>308</v>
      </c>
    </row>
    <row r="120" spans="1:12" x14ac:dyDescent="0.25">
      <c r="A120" t="s">
        <v>168</v>
      </c>
      <c r="B120" t="s">
        <v>1073</v>
      </c>
      <c r="C120" t="s">
        <v>35</v>
      </c>
      <c r="D120" s="1">
        <v>437076</v>
      </c>
      <c r="E120" t="s">
        <v>245</v>
      </c>
      <c r="F120" t="s">
        <v>837</v>
      </c>
      <c r="H120" t="s">
        <v>274</v>
      </c>
      <c r="I120" t="s">
        <v>1074</v>
      </c>
      <c r="J120">
        <v>30476688</v>
      </c>
      <c r="K120" t="str">
        <f t="shared" si="1"/>
        <v>30476688-EJECUCION</v>
      </c>
    </row>
    <row r="121" spans="1:12" x14ac:dyDescent="0.25">
      <c r="A121" t="s">
        <v>168</v>
      </c>
      <c r="B121" t="s">
        <v>1075</v>
      </c>
      <c r="C121" t="s">
        <v>7</v>
      </c>
      <c r="D121" s="1">
        <v>49779</v>
      </c>
      <c r="E121" t="s">
        <v>245</v>
      </c>
      <c r="F121" t="s">
        <v>837</v>
      </c>
      <c r="H121" t="s">
        <v>931</v>
      </c>
      <c r="I121" t="s">
        <v>1076</v>
      </c>
      <c r="J121">
        <v>30427174</v>
      </c>
      <c r="K121" t="str">
        <f t="shared" si="1"/>
        <v>30427174-EJECUCION</v>
      </c>
    </row>
    <row r="122" spans="1:12" x14ac:dyDescent="0.25">
      <c r="A122" t="s">
        <v>168</v>
      </c>
      <c r="B122" t="s">
        <v>1077</v>
      </c>
      <c r="C122" t="s">
        <v>40</v>
      </c>
      <c r="D122" s="1">
        <v>892204</v>
      </c>
      <c r="E122" t="s">
        <v>833</v>
      </c>
      <c r="F122" t="s">
        <v>972</v>
      </c>
      <c r="G122" t="s">
        <v>8</v>
      </c>
      <c r="H122" t="s">
        <v>275</v>
      </c>
      <c r="I122" t="s">
        <v>1078</v>
      </c>
      <c r="J122">
        <v>30083651</v>
      </c>
      <c r="K122" t="str">
        <f t="shared" si="1"/>
        <v>30083651-EJECUCION</v>
      </c>
      <c r="L122" t="s">
        <v>8</v>
      </c>
    </row>
    <row r="123" spans="1:12" x14ac:dyDescent="0.25">
      <c r="A123" t="s">
        <v>169</v>
      </c>
      <c r="B123" t="s">
        <v>1079</v>
      </c>
      <c r="C123" t="s">
        <v>26</v>
      </c>
      <c r="D123" s="1">
        <v>470885</v>
      </c>
      <c r="E123" t="s">
        <v>833</v>
      </c>
      <c r="F123" t="s">
        <v>834</v>
      </c>
      <c r="G123" t="s">
        <v>8</v>
      </c>
      <c r="H123" t="s">
        <v>275</v>
      </c>
      <c r="I123" t="s">
        <v>1080</v>
      </c>
      <c r="J123">
        <v>30388774</v>
      </c>
      <c r="K123" t="str">
        <f t="shared" si="1"/>
        <v>30388774-PREFACTIBILIDAD</v>
      </c>
      <c r="L123" t="s">
        <v>8</v>
      </c>
    </row>
    <row r="124" spans="1:12" x14ac:dyDescent="0.25">
      <c r="A124" t="s">
        <v>168</v>
      </c>
      <c r="B124" t="s">
        <v>1081</v>
      </c>
      <c r="C124" t="s">
        <v>890</v>
      </c>
      <c r="D124" s="1">
        <v>138791</v>
      </c>
      <c r="E124" t="s">
        <v>245</v>
      </c>
      <c r="F124" t="s">
        <v>837</v>
      </c>
      <c r="H124" t="s">
        <v>893</v>
      </c>
      <c r="I124" t="s">
        <v>727</v>
      </c>
      <c r="J124">
        <v>30228773</v>
      </c>
      <c r="K124" t="str">
        <f t="shared" si="1"/>
        <v>30228773-EJECUCION</v>
      </c>
    </row>
    <row r="125" spans="1:12" x14ac:dyDescent="0.25">
      <c r="A125" t="s">
        <v>168</v>
      </c>
      <c r="B125" t="s">
        <v>1082</v>
      </c>
      <c r="C125" t="s">
        <v>7</v>
      </c>
      <c r="D125" s="1">
        <v>22301609</v>
      </c>
      <c r="E125" t="s">
        <v>833</v>
      </c>
      <c r="F125" t="s">
        <v>911</v>
      </c>
      <c r="G125" t="s">
        <v>8</v>
      </c>
      <c r="H125" t="s">
        <v>275</v>
      </c>
      <c r="I125" t="s">
        <v>1083</v>
      </c>
      <c r="J125">
        <v>30072264</v>
      </c>
      <c r="K125" t="str">
        <f t="shared" si="1"/>
        <v>30072264-EJECUCION</v>
      </c>
      <c r="L125" t="s">
        <v>8</v>
      </c>
    </row>
    <row r="126" spans="1:12" x14ac:dyDescent="0.25">
      <c r="A126" t="s">
        <v>9</v>
      </c>
      <c r="B126" t="s">
        <v>1084</v>
      </c>
      <c r="C126" t="s">
        <v>44</v>
      </c>
      <c r="D126" s="1">
        <v>137807</v>
      </c>
      <c r="E126" t="s">
        <v>245</v>
      </c>
      <c r="F126" t="s">
        <v>837</v>
      </c>
      <c r="G126" t="s">
        <v>8</v>
      </c>
      <c r="H126" t="s">
        <v>286</v>
      </c>
      <c r="I126" t="s">
        <v>1085</v>
      </c>
      <c r="J126">
        <v>30103541</v>
      </c>
      <c r="K126" t="str">
        <f t="shared" si="1"/>
        <v>30103541-DISEÑO</v>
      </c>
      <c r="L126" t="s">
        <v>8</v>
      </c>
    </row>
    <row r="127" spans="1:12" x14ac:dyDescent="0.25">
      <c r="A127" t="s">
        <v>168</v>
      </c>
      <c r="B127" t="s">
        <v>1086</v>
      </c>
      <c r="C127" t="s">
        <v>19</v>
      </c>
      <c r="D127" s="1">
        <v>8792557</v>
      </c>
      <c r="E127" t="s">
        <v>833</v>
      </c>
      <c r="F127" t="s">
        <v>977</v>
      </c>
      <c r="G127" t="s">
        <v>8</v>
      </c>
      <c r="H127" t="s">
        <v>274</v>
      </c>
      <c r="I127" t="s">
        <v>1087</v>
      </c>
      <c r="J127">
        <v>30099869</v>
      </c>
      <c r="K127" t="str">
        <f t="shared" si="1"/>
        <v>30099869-EJECUCION</v>
      </c>
      <c r="L127" t="s">
        <v>8</v>
      </c>
    </row>
    <row r="128" spans="1:12" x14ac:dyDescent="0.25">
      <c r="A128" t="s">
        <v>9</v>
      </c>
      <c r="B128" t="s">
        <v>1088</v>
      </c>
      <c r="D128" s="1">
        <v>595595</v>
      </c>
      <c r="E128" t="s">
        <v>833</v>
      </c>
      <c r="F128" t="s">
        <v>834</v>
      </c>
      <c r="G128" t="s">
        <v>8</v>
      </c>
      <c r="H128" t="s">
        <v>275</v>
      </c>
      <c r="I128" t="s">
        <v>1089</v>
      </c>
      <c r="J128">
        <v>30399374</v>
      </c>
      <c r="K128" t="str">
        <f t="shared" si="1"/>
        <v>30399374-DISEÑO</v>
      </c>
      <c r="L128" t="s">
        <v>8</v>
      </c>
    </row>
    <row r="129" spans="1:12" x14ac:dyDescent="0.25">
      <c r="A129" t="s">
        <v>168</v>
      </c>
      <c r="B129" t="s">
        <v>1090</v>
      </c>
      <c r="D129" s="1">
        <v>70661691</v>
      </c>
      <c r="E129" t="s">
        <v>833</v>
      </c>
      <c r="F129" t="s">
        <v>834</v>
      </c>
      <c r="G129" t="s">
        <v>296</v>
      </c>
      <c r="H129" t="s">
        <v>275</v>
      </c>
      <c r="I129" t="s">
        <v>1091</v>
      </c>
      <c r="J129">
        <v>30483170</v>
      </c>
      <c r="K129" t="str">
        <f t="shared" si="1"/>
        <v>30483170-EJECUCION</v>
      </c>
      <c r="L129" t="s">
        <v>296</v>
      </c>
    </row>
    <row r="130" spans="1:12" x14ac:dyDescent="0.25">
      <c r="A130" t="s">
        <v>9</v>
      </c>
      <c r="B130" t="s">
        <v>519</v>
      </c>
      <c r="C130" t="s">
        <v>890</v>
      </c>
      <c r="D130" s="1">
        <v>562607</v>
      </c>
      <c r="E130" t="s">
        <v>245</v>
      </c>
      <c r="F130" t="s">
        <v>837</v>
      </c>
      <c r="G130" t="s">
        <v>8</v>
      </c>
      <c r="H130" t="s">
        <v>275</v>
      </c>
      <c r="I130" t="s">
        <v>1092</v>
      </c>
      <c r="J130">
        <v>30437675</v>
      </c>
      <c r="K130" t="str">
        <f t="shared" si="1"/>
        <v>30437675-DISEÑO</v>
      </c>
      <c r="L130" t="s">
        <v>8</v>
      </c>
    </row>
    <row r="131" spans="1:12" x14ac:dyDescent="0.25">
      <c r="A131" t="s">
        <v>9</v>
      </c>
      <c r="B131" t="s">
        <v>1093</v>
      </c>
      <c r="C131" t="s">
        <v>28</v>
      </c>
      <c r="D131" s="1">
        <v>33065</v>
      </c>
      <c r="E131" t="s">
        <v>833</v>
      </c>
      <c r="F131" t="s">
        <v>911</v>
      </c>
      <c r="H131" t="s">
        <v>857</v>
      </c>
      <c r="I131" t="s">
        <v>1094</v>
      </c>
      <c r="J131">
        <v>30483816</v>
      </c>
      <c r="K131" t="str">
        <f t="shared" ref="K131:K194" si="2">CONCATENATE(J131,"-",A131)</f>
        <v>30483816-DISEÑO</v>
      </c>
    </row>
    <row r="132" spans="1:12" x14ac:dyDescent="0.25">
      <c r="A132" t="s">
        <v>168</v>
      </c>
      <c r="B132" t="s">
        <v>1095</v>
      </c>
      <c r="C132" t="s">
        <v>41</v>
      </c>
      <c r="D132" s="1">
        <v>21011877</v>
      </c>
      <c r="E132" t="s">
        <v>833</v>
      </c>
      <c r="F132" t="s">
        <v>972</v>
      </c>
      <c r="G132" t="s">
        <v>8</v>
      </c>
      <c r="H132" t="s">
        <v>275</v>
      </c>
      <c r="I132" t="s">
        <v>1096</v>
      </c>
      <c r="J132">
        <v>30069173</v>
      </c>
      <c r="K132" t="str">
        <f t="shared" si="2"/>
        <v>30069173-EJECUCION</v>
      </c>
      <c r="L132" t="s">
        <v>8</v>
      </c>
    </row>
    <row r="133" spans="1:12" x14ac:dyDescent="0.25">
      <c r="A133" t="s">
        <v>9</v>
      </c>
      <c r="B133" t="s">
        <v>1097</v>
      </c>
      <c r="C133" t="s">
        <v>33</v>
      </c>
      <c r="D133" s="1">
        <v>71451</v>
      </c>
      <c r="E133" t="s">
        <v>245</v>
      </c>
      <c r="F133" t="s">
        <v>837</v>
      </c>
      <c r="H133" t="s">
        <v>841</v>
      </c>
      <c r="I133" t="s">
        <v>1098</v>
      </c>
      <c r="J133">
        <v>30085727</v>
      </c>
      <c r="K133" t="str">
        <f t="shared" si="2"/>
        <v>30085727-DISEÑO</v>
      </c>
    </row>
    <row r="134" spans="1:12" x14ac:dyDescent="0.25">
      <c r="A134" t="s">
        <v>9</v>
      </c>
      <c r="B134" t="s">
        <v>1099</v>
      </c>
      <c r="C134" t="s">
        <v>29</v>
      </c>
      <c r="D134" s="1">
        <v>26676</v>
      </c>
      <c r="E134" t="s">
        <v>833</v>
      </c>
      <c r="F134" t="s">
        <v>911</v>
      </c>
      <c r="H134" t="s">
        <v>857</v>
      </c>
      <c r="I134" t="s">
        <v>1100</v>
      </c>
      <c r="J134">
        <v>30397338</v>
      </c>
      <c r="K134" t="str">
        <f t="shared" si="2"/>
        <v>30397338-DISEÑO</v>
      </c>
    </row>
    <row r="135" spans="1:12" x14ac:dyDescent="0.25">
      <c r="A135" t="s">
        <v>168</v>
      </c>
      <c r="B135" t="s">
        <v>1101</v>
      </c>
      <c r="C135" t="s">
        <v>27</v>
      </c>
      <c r="D135" s="1">
        <v>372643</v>
      </c>
      <c r="E135" t="s">
        <v>245</v>
      </c>
      <c r="F135" t="s">
        <v>837</v>
      </c>
      <c r="H135" t="s">
        <v>286</v>
      </c>
      <c r="I135" t="s">
        <v>1102</v>
      </c>
      <c r="J135">
        <v>30485115</v>
      </c>
      <c r="K135" t="str">
        <f t="shared" si="2"/>
        <v>30485115-EJECUCION</v>
      </c>
    </row>
    <row r="136" spans="1:12" x14ac:dyDescent="0.25">
      <c r="A136" t="s">
        <v>168</v>
      </c>
      <c r="B136" t="s">
        <v>1103</v>
      </c>
      <c r="D136" s="1">
        <v>615600</v>
      </c>
      <c r="E136" t="s">
        <v>245</v>
      </c>
      <c r="F136" t="s">
        <v>837</v>
      </c>
      <c r="H136" t="s">
        <v>861</v>
      </c>
      <c r="I136" t="s">
        <v>1104</v>
      </c>
      <c r="J136">
        <v>30468136</v>
      </c>
      <c r="K136" t="str">
        <f t="shared" si="2"/>
        <v>30468136-EJECUCION</v>
      </c>
    </row>
    <row r="137" spans="1:12" x14ac:dyDescent="0.25">
      <c r="A137" t="s">
        <v>168</v>
      </c>
      <c r="B137" t="s">
        <v>1105</v>
      </c>
      <c r="D137" s="1">
        <v>205202</v>
      </c>
      <c r="E137" t="s">
        <v>833</v>
      </c>
      <c r="F137" t="s">
        <v>1106</v>
      </c>
      <c r="H137" t="s">
        <v>275</v>
      </c>
      <c r="I137" t="s">
        <v>1107</v>
      </c>
      <c r="J137">
        <v>30468388</v>
      </c>
      <c r="K137" t="str">
        <f t="shared" si="2"/>
        <v>30468388-EJECUCION</v>
      </c>
    </row>
    <row r="138" spans="1:12" x14ac:dyDescent="0.25">
      <c r="A138" t="s">
        <v>168</v>
      </c>
      <c r="B138" t="s">
        <v>1108</v>
      </c>
      <c r="C138" t="s">
        <v>36</v>
      </c>
      <c r="D138" s="1">
        <v>243570</v>
      </c>
      <c r="E138" t="s">
        <v>245</v>
      </c>
      <c r="F138" t="s">
        <v>837</v>
      </c>
      <c r="H138" t="s">
        <v>861</v>
      </c>
      <c r="I138" t="s">
        <v>1109</v>
      </c>
      <c r="J138">
        <v>30438574</v>
      </c>
      <c r="K138" t="str">
        <f t="shared" si="2"/>
        <v>30438574-EJECUCION</v>
      </c>
    </row>
    <row r="139" spans="1:12" x14ac:dyDescent="0.25">
      <c r="A139" t="s">
        <v>168</v>
      </c>
      <c r="B139" t="s">
        <v>1110</v>
      </c>
      <c r="C139" t="s">
        <v>44</v>
      </c>
      <c r="D139" s="1">
        <v>57856</v>
      </c>
      <c r="E139" t="s">
        <v>245</v>
      </c>
      <c r="F139" t="s">
        <v>837</v>
      </c>
      <c r="H139" t="s">
        <v>864</v>
      </c>
      <c r="I139" t="s">
        <v>1111</v>
      </c>
      <c r="J139">
        <v>30488959</v>
      </c>
      <c r="K139" t="str">
        <f t="shared" si="2"/>
        <v>30488959-EJECUCION</v>
      </c>
    </row>
    <row r="140" spans="1:12" x14ac:dyDescent="0.25">
      <c r="A140" t="s">
        <v>168</v>
      </c>
      <c r="B140" t="s">
        <v>1112</v>
      </c>
      <c r="C140" t="s">
        <v>44</v>
      </c>
      <c r="D140" s="1">
        <v>40554</v>
      </c>
      <c r="E140" t="s">
        <v>245</v>
      </c>
      <c r="F140" t="s">
        <v>837</v>
      </c>
      <c r="H140" t="s">
        <v>864</v>
      </c>
      <c r="I140" t="s">
        <v>1113</v>
      </c>
      <c r="J140">
        <v>30483771</v>
      </c>
      <c r="K140" t="str">
        <f t="shared" si="2"/>
        <v>30483771-EJECUCION</v>
      </c>
    </row>
    <row r="141" spans="1:12" x14ac:dyDescent="0.25">
      <c r="A141" t="s">
        <v>168</v>
      </c>
      <c r="B141" t="s">
        <v>1114</v>
      </c>
      <c r="C141" t="s">
        <v>19</v>
      </c>
      <c r="D141" s="1">
        <v>90000</v>
      </c>
      <c r="E141" t="s">
        <v>245</v>
      </c>
      <c r="F141" t="s">
        <v>837</v>
      </c>
      <c r="H141" t="s">
        <v>286</v>
      </c>
      <c r="I141" t="s">
        <v>1115</v>
      </c>
      <c r="J141">
        <v>40000186</v>
      </c>
      <c r="K141" t="str">
        <f t="shared" si="2"/>
        <v>40000186-EJECUCION</v>
      </c>
    </row>
    <row r="142" spans="1:12" x14ac:dyDescent="0.25">
      <c r="A142" t="s">
        <v>168</v>
      </c>
      <c r="B142" t="s">
        <v>1116</v>
      </c>
      <c r="C142" t="s">
        <v>874</v>
      </c>
      <c r="D142" s="1">
        <v>88481</v>
      </c>
      <c r="E142" t="s">
        <v>245</v>
      </c>
      <c r="F142" t="s">
        <v>837</v>
      </c>
      <c r="H142" t="s">
        <v>864</v>
      </c>
      <c r="I142" t="s">
        <v>1117</v>
      </c>
      <c r="J142">
        <v>30486913</v>
      </c>
      <c r="K142" t="str">
        <f t="shared" si="2"/>
        <v>30486913-EJECUCION</v>
      </c>
    </row>
    <row r="143" spans="1:12" x14ac:dyDescent="0.25">
      <c r="A143" t="s">
        <v>168</v>
      </c>
      <c r="B143" t="s">
        <v>1118</v>
      </c>
      <c r="C143" t="s">
        <v>877</v>
      </c>
      <c r="D143" s="1">
        <v>89490</v>
      </c>
      <c r="E143" t="s">
        <v>245</v>
      </c>
      <c r="F143" t="s">
        <v>837</v>
      </c>
      <c r="H143" t="s">
        <v>286</v>
      </c>
      <c r="I143" t="s">
        <v>1119</v>
      </c>
      <c r="J143">
        <v>30488224</v>
      </c>
      <c r="K143" t="str">
        <f t="shared" si="2"/>
        <v>30488224-EJECUCION</v>
      </c>
    </row>
    <row r="144" spans="1:12" x14ac:dyDescent="0.25">
      <c r="A144" t="s">
        <v>168</v>
      </c>
      <c r="B144" t="s">
        <v>1120</v>
      </c>
      <c r="D144" s="1">
        <v>410400</v>
      </c>
      <c r="E144" t="s">
        <v>245</v>
      </c>
      <c r="F144" t="s">
        <v>837</v>
      </c>
      <c r="H144" t="s">
        <v>286</v>
      </c>
      <c r="I144" t="s">
        <v>1121</v>
      </c>
      <c r="J144">
        <v>30485053</v>
      </c>
      <c r="K144" t="str">
        <f t="shared" si="2"/>
        <v>30485053-EJECUCION</v>
      </c>
    </row>
    <row r="145" spans="1:12" x14ac:dyDescent="0.25">
      <c r="A145" t="s">
        <v>168</v>
      </c>
      <c r="B145" t="s">
        <v>1122</v>
      </c>
      <c r="C145" t="s">
        <v>890</v>
      </c>
      <c r="D145" s="1">
        <v>53891</v>
      </c>
      <c r="E145" t="s">
        <v>833</v>
      </c>
      <c r="F145" t="s">
        <v>911</v>
      </c>
      <c r="H145" t="s">
        <v>857</v>
      </c>
      <c r="I145" t="s">
        <v>1123</v>
      </c>
      <c r="J145">
        <v>30484066</v>
      </c>
      <c r="K145" t="str">
        <f t="shared" si="2"/>
        <v>30484066-EJECUCION</v>
      </c>
    </row>
    <row r="146" spans="1:12" x14ac:dyDescent="0.25">
      <c r="A146" t="s">
        <v>168</v>
      </c>
      <c r="B146" t="s">
        <v>1124</v>
      </c>
      <c r="C146" t="s">
        <v>36</v>
      </c>
      <c r="D146" s="1">
        <v>713913</v>
      </c>
      <c r="E146" t="s">
        <v>245</v>
      </c>
      <c r="F146" t="s">
        <v>837</v>
      </c>
      <c r="H146" t="s">
        <v>841</v>
      </c>
      <c r="I146" t="s">
        <v>1125</v>
      </c>
      <c r="J146">
        <v>30134013</v>
      </c>
      <c r="K146" t="str">
        <f t="shared" si="2"/>
        <v>30134013-EJECUCION</v>
      </c>
    </row>
    <row r="147" spans="1:12" x14ac:dyDescent="0.25">
      <c r="A147" t="s">
        <v>9</v>
      </c>
      <c r="B147" t="s">
        <v>1126</v>
      </c>
      <c r="C147" t="s">
        <v>35</v>
      </c>
      <c r="D147" s="1">
        <v>76950</v>
      </c>
      <c r="E147" t="s">
        <v>245</v>
      </c>
      <c r="F147" t="s">
        <v>837</v>
      </c>
      <c r="H147" t="s">
        <v>286</v>
      </c>
      <c r="I147" t="s">
        <v>1127</v>
      </c>
      <c r="J147">
        <v>30484964</v>
      </c>
      <c r="K147" t="str">
        <f t="shared" si="2"/>
        <v>30484964-DISEÑO</v>
      </c>
    </row>
    <row r="148" spans="1:12" x14ac:dyDescent="0.25">
      <c r="A148" t="s">
        <v>168</v>
      </c>
      <c r="B148" t="s">
        <v>1128</v>
      </c>
      <c r="C148" t="s">
        <v>890</v>
      </c>
      <c r="D148" s="1">
        <v>591953</v>
      </c>
      <c r="E148" t="s">
        <v>833</v>
      </c>
      <c r="F148" t="s">
        <v>911</v>
      </c>
      <c r="H148" t="s">
        <v>857</v>
      </c>
      <c r="I148" t="s">
        <v>1129</v>
      </c>
      <c r="J148">
        <v>30134462</v>
      </c>
      <c r="K148" t="str">
        <f t="shared" si="2"/>
        <v>30134462-EJECUCION</v>
      </c>
    </row>
    <row r="149" spans="1:12" x14ac:dyDescent="0.25">
      <c r="A149" t="s">
        <v>168</v>
      </c>
      <c r="B149" t="s">
        <v>1130</v>
      </c>
      <c r="C149" t="s">
        <v>26</v>
      </c>
      <c r="D149" s="1">
        <v>67110</v>
      </c>
      <c r="E149" t="s">
        <v>245</v>
      </c>
      <c r="F149" t="s">
        <v>837</v>
      </c>
      <c r="H149" t="s">
        <v>841</v>
      </c>
      <c r="I149" t="s">
        <v>1131</v>
      </c>
      <c r="J149">
        <v>30396276</v>
      </c>
      <c r="K149" t="str">
        <f t="shared" si="2"/>
        <v>30396276-EJECUCION</v>
      </c>
    </row>
    <row r="150" spans="1:12" x14ac:dyDescent="0.25">
      <c r="A150" t="s">
        <v>168</v>
      </c>
      <c r="B150" t="s">
        <v>1132</v>
      </c>
      <c r="C150" t="s">
        <v>16</v>
      </c>
      <c r="D150" s="1">
        <v>300000</v>
      </c>
      <c r="E150" t="s">
        <v>245</v>
      </c>
      <c r="F150" t="s">
        <v>837</v>
      </c>
      <c r="H150" t="s">
        <v>841</v>
      </c>
      <c r="I150" t="s">
        <v>1133</v>
      </c>
      <c r="J150">
        <v>40002982</v>
      </c>
      <c r="K150" t="str">
        <f t="shared" si="2"/>
        <v>40002982-EJECUCION</v>
      </c>
    </row>
    <row r="151" spans="1:12" x14ac:dyDescent="0.25">
      <c r="A151" t="s">
        <v>168</v>
      </c>
      <c r="B151" t="s">
        <v>1134</v>
      </c>
      <c r="C151" t="s">
        <v>22</v>
      </c>
      <c r="D151" s="1">
        <v>831086</v>
      </c>
      <c r="E151" t="s">
        <v>833</v>
      </c>
      <c r="F151" t="s">
        <v>911</v>
      </c>
      <c r="G151" t="s">
        <v>8</v>
      </c>
      <c r="H151" t="s">
        <v>857</v>
      </c>
      <c r="I151" t="s">
        <v>1135</v>
      </c>
      <c r="J151">
        <v>30389035</v>
      </c>
      <c r="K151" t="str">
        <f t="shared" si="2"/>
        <v>30389035-EJECUCION</v>
      </c>
      <c r="L151" t="s">
        <v>8</v>
      </c>
    </row>
    <row r="152" spans="1:12" x14ac:dyDescent="0.25">
      <c r="A152" t="s">
        <v>169</v>
      </c>
      <c r="B152" t="s">
        <v>1136</v>
      </c>
      <c r="C152" t="s">
        <v>890</v>
      </c>
      <c r="D152" s="1">
        <v>324331</v>
      </c>
      <c r="E152" t="s">
        <v>833</v>
      </c>
      <c r="F152" t="s">
        <v>834</v>
      </c>
      <c r="G152" t="s">
        <v>8</v>
      </c>
      <c r="H152" t="s">
        <v>275</v>
      </c>
      <c r="I152" t="s">
        <v>1137</v>
      </c>
      <c r="J152">
        <v>30458053</v>
      </c>
      <c r="K152" t="str">
        <f t="shared" si="2"/>
        <v>30458053-PREFACTIBILIDAD</v>
      </c>
      <c r="L152" t="s">
        <v>8</v>
      </c>
    </row>
    <row r="153" spans="1:12" x14ac:dyDescent="0.25">
      <c r="A153" t="s">
        <v>168</v>
      </c>
      <c r="B153" t="s">
        <v>1138</v>
      </c>
      <c r="C153" t="s">
        <v>28</v>
      </c>
      <c r="D153" s="1">
        <v>73830</v>
      </c>
      <c r="E153" t="s">
        <v>245</v>
      </c>
      <c r="F153" t="s">
        <v>837</v>
      </c>
      <c r="G153" t="s">
        <v>8</v>
      </c>
      <c r="H153" t="s">
        <v>838</v>
      </c>
      <c r="I153" t="s">
        <v>1139</v>
      </c>
      <c r="J153">
        <v>40001034</v>
      </c>
      <c r="K153" t="str">
        <f t="shared" si="2"/>
        <v>40001034-EJECUCION</v>
      </c>
      <c r="L153" t="s">
        <v>8</v>
      </c>
    </row>
    <row r="154" spans="1:12" x14ac:dyDescent="0.25">
      <c r="A154" t="s">
        <v>168</v>
      </c>
      <c r="B154" t="s">
        <v>1140</v>
      </c>
      <c r="D154" s="1">
        <v>2770202</v>
      </c>
      <c r="E154" t="s">
        <v>245</v>
      </c>
      <c r="F154" t="s">
        <v>837</v>
      </c>
      <c r="H154" t="s">
        <v>864</v>
      </c>
      <c r="I154" t="s">
        <v>1141</v>
      </c>
      <c r="J154">
        <v>30433774</v>
      </c>
      <c r="K154" t="str">
        <f t="shared" si="2"/>
        <v>30433774-EJECUCION</v>
      </c>
    </row>
    <row r="155" spans="1:12" x14ac:dyDescent="0.25">
      <c r="A155" t="s">
        <v>168</v>
      </c>
      <c r="B155" t="s">
        <v>1142</v>
      </c>
      <c r="D155" s="1">
        <v>227798</v>
      </c>
      <c r="E155" t="s">
        <v>833</v>
      </c>
      <c r="F155" t="s">
        <v>911</v>
      </c>
      <c r="H155" t="s">
        <v>845</v>
      </c>
      <c r="I155" t="s">
        <v>1143</v>
      </c>
      <c r="J155">
        <v>30484053</v>
      </c>
      <c r="K155" t="str">
        <f t="shared" si="2"/>
        <v>30484053-EJECUCION</v>
      </c>
    </row>
    <row r="156" spans="1:12" x14ac:dyDescent="0.25">
      <c r="A156" t="s">
        <v>168</v>
      </c>
      <c r="B156" t="s">
        <v>1144</v>
      </c>
      <c r="D156" s="1">
        <v>1700940</v>
      </c>
      <c r="E156" t="s">
        <v>833</v>
      </c>
      <c r="F156" t="s">
        <v>1145</v>
      </c>
      <c r="H156" t="s">
        <v>845</v>
      </c>
      <c r="I156" t="s">
        <v>1146</v>
      </c>
      <c r="J156">
        <v>30099554</v>
      </c>
      <c r="K156" t="str">
        <f t="shared" si="2"/>
        <v>30099554-EJECUCION</v>
      </c>
    </row>
    <row r="157" spans="1:12" x14ac:dyDescent="0.25">
      <c r="A157" t="s">
        <v>9</v>
      </c>
      <c r="B157" t="s">
        <v>1147</v>
      </c>
      <c r="C157" t="s">
        <v>964</v>
      </c>
      <c r="D157" s="1">
        <v>42066</v>
      </c>
      <c r="E157" t="s">
        <v>245</v>
      </c>
      <c r="F157" t="s">
        <v>837</v>
      </c>
      <c r="H157" t="s">
        <v>845</v>
      </c>
      <c r="I157" t="s">
        <v>1148</v>
      </c>
      <c r="J157">
        <v>30485195</v>
      </c>
      <c r="K157" t="str">
        <f t="shared" si="2"/>
        <v>30485195-DISEÑO</v>
      </c>
    </row>
    <row r="158" spans="1:12" x14ac:dyDescent="0.25">
      <c r="A158" t="s">
        <v>168</v>
      </c>
      <c r="B158" t="s">
        <v>265</v>
      </c>
      <c r="D158" s="1">
        <v>359101</v>
      </c>
      <c r="E158" t="s">
        <v>245</v>
      </c>
      <c r="F158" t="s">
        <v>837</v>
      </c>
      <c r="H158" t="s">
        <v>861</v>
      </c>
      <c r="I158" t="s">
        <v>1149</v>
      </c>
      <c r="J158">
        <v>30485196</v>
      </c>
      <c r="K158" t="str">
        <f t="shared" si="2"/>
        <v>30485196-EJECUCION</v>
      </c>
    </row>
    <row r="159" spans="1:12" x14ac:dyDescent="0.25">
      <c r="A159" t="s">
        <v>168</v>
      </c>
      <c r="B159" t="s">
        <v>1150</v>
      </c>
      <c r="C159" t="s">
        <v>22</v>
      </c>
      <c r="D159" s="1">
        <v>87210</v>
      </c>
      <c r="E159" t="s">
        <v>833</v>
      </c>
      <c r="F159" t="s">
        <v>1151</v>
      </c>
      <c r="H159" t="s">
        <v>857</v>
      </c>
      <c r="I159" t="s">
        <v>1152</v>
      </c>
      <c r="J159">
        <v>30483775</v>
      </c>
      <c r="K159" t="str">
        <f t="shared" si="2"/>
        <v>30483775-EJECUCION</v>
      </c>
    </row>
    <row r="160" spans="1:12" x14ac:dyDescent="0.25">
      <c r="A160" t="s">
        <v>168</v>
      </c>
      <c r="B160" t="s">
        <v>1153</v>
      </c>
      <c r="C160" t="s">
        <v>890</v>
      </c>
      <c r="D160" s="1">
        <v>5950352</v>
      </c>
      <c r="E160" t="s">
        <v>833</v>
      </c>
      <c r="F160" t="s">
        <v>1145</v>
      </c>
      <c r="G160" t="s">
        <v>8</v>
      </c>
      <c r="H160" t="s">
        <v>845</v>
      </c>
      <c r="I160" t="s">
        <v>1154</v>
      </c>
      <c r="J160">
        <v>30082004</v>
      </c>
      <c r="K160" t="str">
        <f t="shared" si="2"/>
        <v>30082004-EJECUCION</v>
      </c>
      <c r="L160" t="s">
        <v>8</v>
      </c>
    </row>
    <row r="161" spans="1:12" x14ac:dyDescent="0.25">
      <c r="A161" t="s">
        <v>168</v>
      </c>
      <c r="B161" t="s">
        <v>1155</v>
      </c>
      <c r="C161" t="s">
        <v>27</v>
      </c>
      <c r="D161" s="1">
        <v>229003</v>
      </c>
      <c r="E161" t="s">
        <v>245</v>
      </c>
      <c r="F161" t="s">
        <v>837</v>
      </c>
      <c r="H161" t="s">
        <v>286</v>
      </c>
      <c r="I161" t="s">
        <v>1156</v>
      </c>
      <c r="J161">
        <v>30485141</v>
      </c>
      <c r="K161" t="str">
        <f t="shared" si="2"/>
        <v>30485141-EJECUCION</v>
      </c>
    </row>
    <row r="162" spans="1:12" x14ac:dyDescent="0.25">
      <c r="A162" t="s">
        <v>168</v>
      </c>
      <c r="B162" t="s">
        <v>1157</v>
      </c>
      <c r="D162" s="1">
        <v>9499475</v>
      </c>
      <c r="E162" t="s">
        <v>833</v>
      </c>
      <c r="F162" t="s">
        <v>1158</v>
      </c>
      <c r="G162" t="s">
        <v>8</v>
      </c>
      <c r="H162" t="s">
        <v>921</v>
      </c>
      <c r="I162" t="s">
        <v>1159</v>
      </c>
      <c r="J162">
        <v>30078797</v>
      </c>
      <c r="K162" t="str">
        <f t="shared" si="2"/>
        <v>30078797-EJECUCION</v>
      </c>
      <c r="L162" t="s">
        <v>8</v>
      </c>
    </row>
    <row r="163" spans="1:12" x14ac:dyDescent="0.25">
      <c r="A163" t="s">
        <v>168</v>
      </c>
      <c r="B163" t="s">
        <v>1160</v>
      </c>
      <c r="D163" s="1">
        <v>18175145</v>
      </c>
      <c r="E163" t="s">
        <v>833</v>
      </c>
      <c r="F163" t="s">
        <v>834</v>
      </c>
      <c r="G163" t="s">
        <v>8</v>
      </c>
      <c r="H163" t="s">
        <v>275</v>
      </c>
      <c r="I163" t="s">
        <v>1161</v>
      </c>
      <c r="J163">
        <v>30057800</v>
      </c>
      <c r="K163" t="str">
        <f t="shared" si="2"/>
        <v>30057800-EJECUCION</v>
      </c>
      <c r="L163" t="s">
        <v>8</v>
      </c>
    </row>
    <row r="164" spans="1:12" x14ac:dyDescent="0.25">
      <c r="A164" t="s">
        <v>168</v>
      </c>
      <c r="B164" t="s">
        <v>1162</v>
      </c>
      <c r="C164" t="s">
        <v>7</v>
      </c>
      <c r="D164" s="1">
        <v>10993340</v>
      </c>
      <c r="E164" t="s">
        <v>833</v>
      </c>
      <c r="F164" t="s">
        <v>1163</v>
      </c>
      <c r="G164" t="s">
        <v>8</v>
      </c>
      <c r="H164" t="s">
        <v>921</v>
      </c>
      <c r="I164" t="s">
        <v>1164</v>
      </c>
      <c r="J164">
        <v>30308732</v>
      </c>
      <c r="K164" t="str">
        <f t="shared" si="2"/>
        <v>30308732-EJECUCION</v>
      </c>
      <c r="L164" t="s">
        <v>8</v>
      </c>
    </row>
    <row r="165" spans="1:12" x14ac:dyDescent="0.25">
      <c r="A165" t="s">
        <v>168</v>
      </c>
      <c r="B165" t="s">
        <v>410</v>
      </c>
      <c r="C165" t="s">
        <v>16</v>
      </c>
      <c r="D165" s="1">
        <v>1016991</v>
      </c>
      <c r="E165" t="s">
        <v>245</v>
      </c>
      <c r="F165" t="s">
        <v>837</v>
      </c>
      <c r="G165" t="s">
        <v>296</v>
      </c>
      <c r="H165" t="s">
        <v>931</v>
      </c>
      <c r="I165" t="s">
        <v>1165</v>
      </c>
      <c r="J165">
        <v>30134930</v>
      </c>
      <c r="K165" t="str">
        <f t="shared" si="2"/>
        <v>30134930-EJECUCION</v>
      </c>
      <c r="L165" t="s">
        <v>296</v>
      </c>
    </row>
    <row r="166" spans="1:12" x14ac:dyDescent="0.25">
      <c r="A166" t="s">
        <v>9</v>
      </c>
      <c r="B166" t="s">
        <v>1166</v>
      </c>
      <c r="D166" s="1">
        <v>3011825</v>
      </c>
      <c r="E166" t="s">
        <v>833</v>
      </c>
      <c r="F166" t="s">
        <v>834</v>
      </c>
      <c r="H166" t="s">
        <v>275</v>
      </c>
      <c r="I166" t="s">
        <v>1167</v>
      </c>
      <c r="J166">
        <v>30083665</v>
      </c>
      <c r="K166" t="str">
        <f t="shared" si="2"/>
        <v>30083665-DISEÑO</v>
      </c>
    </row>
    <row r="167" spans="1:12" x14ac:dyDescent="0.25">
      <c r="A167" t="s">
        <v>168</v>
      </c>
      <c r="B167" t="s">
        <v>1105</v>
      </c>
      <c r="D167" s="1">
        <v>596107</v>
      </c>
      <c r="E167" t="s">
        <v>245</v>
      </c>
      <c r="F167" t="s">
        <v>837</v>
      </c>
      <c r="H167" t="s">
        <v>275</v>
      </c>
      <c r="I167" t="s">
        <v>1107</v>
      </c>
      <c r="J167">
        <v>30468388</v>
      </c>
      <c r="K167" t="str">
        <f t="shared" si="2"/>
        <v>30468388-EJECUCION</v>
      </c>
    </row>
    <row r="168" spans="1:12" x14ac:dyDescent="0.25">
      <c r="A168" t="s">
        <v>9</v>
      </c>
      <c r="B168" t="s">
        <v>1168</v>
      </c>
      <c r="C168" t="s">
        <v>964</v>
      </c>
      <c r="D168" s="1">
        <v>42066</v>
      </c>
      <c r="E168" t="s">
        <v>245</v>
      </c>
      <c r="F168" t="s">
        <v>837</v>
      </c>
      <c r="H168" t="s">
        <v>845</v>
      </c>
      <c r="I168" t="s">
        <v>1169</v>
      </c>
      <c r="J168">
        <v>30485192</v>
      </c>
      <c r="K168" t="str">
        <f t="shared" si="2"/>
        <v>30485192-DISEÑO</v>
      </c>
    </row>
    <row r="169" spans="1:12" x14ac:dyDescent="0.25">
      <c r="A169" t="s">
        <v>168</v>
      </c>
      <c r="B169" t="s">
        <v>1170</v>
      </c>
      <c r="C169" t="s">
        <v>31</v>
      </c>
      <c r="D169" s="1">
        <v>30780</v>
      </c>
      <c r="E169" t="s">
        <v>833</v>
      </c>
      <c r="F169" t="s">
        <v>911</v>
      </c>
      <c r="H169" t="s">
        <v>857</v>
      </c>
      <c r="I169" t="s">
        <v>1171</v>
      </c>
      <c r="J169">
        <v>30485410</v>
      </c>
      <c r="K169" t="str">
        <f t="shared" si="2"/>
        <v>30485410-EJECUCION</v>
      </c>
    </row>
    <row r="170" spans="1:12" x14ac:dyDescent="0.25">
      <c r="A170" t="s">
        <v>168</v>
      </c>
      <c r="B170" t="s">
        <v>1172</v>
      </c>
      <c r="C170" t="s">
        <v>18</v>
      </c>
      <c r="D170" s="1">
        <v>11282</v>
      </c>
      <c r="E170" t="s">
        <v>245</v>
      </c>
      <c r="F170" t="s">
        <v>837</v>
      </c>
      <c r="H170" t="s">
        <v>931</v>
      </c>
      <c r="I170" t="s">
        <v>1173</v>
      </c>
      <c r="J170">
        <v>30355425</v>
      </c>
      <c r="K170" t="str">
        <f t="shared" si="2"/>
        <v>30355425-EJECUCION</v>
      </c>
    </row>
    <row r="171" spans="1:12" x14ac:dyDescent="0.25">
      <c r="A171" t="s">
        <v>168</v>
      </c>
      <c r="B171" t="s">
        <v>1174</v>
      </c>
      <c r="C171" t="s">
        <v>890</v>
      </c>
      <c r="D171" s="1">
        <v>2416136</v>
      </c>
      <c r="E171" t="s">
        <v>833</v>
      </c>
      <c r="F171" t="s">
        <v>911</v>
      </c>
      <c r="G171" t="s">
        <v>1175</v>
      </c>
      <c r="H171" t="s">
        <v>275</v>
      </c>
      <c r="I171" t="s">
        <v>1176</v>
      </c>
      <c r="J171">
        <v>30130060</v>
      </c>
      <c r="K171" t="str">
        <f t="shared" si="2"/>
        <v>30130060-EJECUCION</v>
      </c>
      <c r="L171" t="s">
        <v>1175</v>
      </c>
    </row>
    <row r="172" spans="1:12" x14ac:dyDescent="0.25">
      <c r="A172" t="s">
        <v>169</v>
      </c>
      <c r="B172" t="s">
        <v>1177</v>
      </c>
      <c r="D172" s="1">
        <v>282585</v>
      </c>
      <c r="E172" t="s">
        <v>833</v>
      </c>
      <c r="F172" t="s">
        <v>834</v>
      </c>
      <c r="G172" t="s">
        <v>8</v>
      </c>
      <c r="H172" t="s">
        <v>275</v>
      </c>
      <c r="I172" t="s">
        <v>1178</v>
      </c>
      <c r="J172">
        <v>30257522</v>
      </c>
      <c r="K172" t="str">
        <f t="shared" si="2"/>
        <v>30257522-PREFACTIBILIDAD</v>
      </c>
      <c r="L172" t="s">
        <v>8</v>
      </c>
    </row>
    <row r="173" spans="1:12" x14ac:dyDescent="0.25">
      <c r="A173" t="s">
        <v>169</v>
      </c>
      <c r="B173" t="s">
        <v>1179</v>
      </c>
      <c r="D173" s="1">
        <v>647213</v>
      </c>
      <c r="E173" t="s">
        <v>833</v>
      </c>
      <c r="F173" t="s">
        <v>834</v>
      </c>
      <c r="G173" t="s">
        <v>8</v>
      </c>
      <c r="H173" t="s">
        <v>275</v>
      </c>
      <c r="I173" t="s">
        <v>1180</v>
      </c>
      <c r="J173">
        <v>30458841</v>
      </c>
      <c r="K173" t="str">
        <f t="shared" si="2"/>
        <v>30458841-PREFACTIBILIDAD</v>
      </c>
      <c r="L173" t="s">
        <v>8</v>
      </c>
    </row>
    <row r="174" spans="1:12" x14ac:dyDescent="0.25">
      <c r="A174" t="s">
        <v>168</v>
      </c>
      <c r="B174" t="s">
        <v>1181</v>
      </c>
      <c r="C174" t="s">
        <v>24</v>
      </c>
      <c r="D174" s="1">
        <v>636801</v>
      </c>
      <c r="E174" t="s">
        <v>833</v>
      </c>
      <c r="F174" t="s">
        <v>844</v>
      </c>
      <c r="G174" t="s">
        <v>8</v>
      </c>
      <c r="H174" t="s">
        <v>845</v>
      </c>
      <c r="I174" t="s">
        <v>1182</v>
      </c>
      <c r="J174">
        <v>30234522</v>
      </c>
      <c r="K174" t="str">
        <f t="shared" si="2"/>
        <v>30234522-EJECUCION</v>
      </c>
      <c r="L174" t="s">
        <v>8</v>
      </c>
    </row>
    <row r="175" spans="1:12" x14ac:dyDescent="0.25">
      <c r="A175" t="s">
        <v>168</v>
      </c>
      <c r="B175" t="s">
        <v>1183</v>
      </c>
      <c r="C175" t="s">
        <v>33</v>
      </c>
      <c r="D175" s="1">
        <v>196128</v>
      </c>
      <c r="E175" t="s">
        <v>245</v>
      </c>
      <c r="F175" t="s">
        <v>837</v>
      </c>
      <c r="H175" t="s">
        <v>841</v>
      </c>
      <c r="I175" t="s">
        <v>1184</v>
      </c>
      <c r="J175">
        <v>20158394</v>
      </c>
      <c r="K175" t="str">
        <f t="shared" si="2"/>
        <v>20158394-EJECUCION</v>
      </c>
    </row>
    <row r="176" spans="1:12" x14ac:dyDescent="0.25">
      <c r="A176" t="s">
        <v>168</v>
      </c>
      <c r="B176" t="s">
        <v>1185</v>
      </c>
      <c r="C176" t="s">
        <v>44</v>
      </c>
      <c r="D176" s="1">
        <v>560999</v>
      </c>
      <c r="E176" t="s">
        <v>833</v>
      </c>
      <c r="F176" t="s">
        <v>844</v>
      </c>
      <c r="G176" t="s">
        <v>308</v>
      </c>
      <c r="H176" t="s">
        <v>845</v>
      </c>
      <c r="I176" t="s">
        <v>1186</v>
      </c>
      <c r="J176">
        <v>40002082</v>
      </c>
      <c r="K176" t="str">
        <f t="shared" si="2"/>
        <v>40002082-EJECUCION</v>
      </c>
      <c r="L176" t="s">
        <v>308</v>
      </c>
    </row>
    <row r="177" spans="1:12" x14ac:dyDescent="0.25">
      <c r="A177" t="s">
        <v>168</v>
      </c>
      <c r="B177" t="s">
        <v>1187</v>
      </c>
      <c r="C177" t="s">
        <v>27</v>
      </c>
      <c r="D177" s="1">
        <v>46170</v>
      </c>
      <c r="E177" t="s">
        <v>245</v>
      </c>
      <c r="F177" t="s">
        <v>837</v>
      </c>
      <c r="H177" t="s">
        <v>286</v>
      </c>
      <c r="I177" t="s">
        <v>1188</v>
      </c>
      <c r="J177">
        <v>40001347</v>
      </c>
      <c r="K177" t="str">
        <f t="shared" si="2"/>
        <v>40001347-EJECUCION</v>
      </c>
    </row>
    <row r="178" spans="1:12" x14ac:dyDescent="0.25">
      <c r="A178" t="s">
        <v>168</v>
      </c>
      <c r="B178" t="s">
        <v>1189</v>
      </c>
      <c r="C178" t="s">
        <v>43</v>
      </c>
      <c r="D178" s="1">
        <v>48000</v>
      </c>
      <c r="E178" t="s">
        <v>245</v>
      </c>
      <c r="F178" t="s">
        <v>837</v>
      </c>
      <c r="H178" t="s">
        <v>286</v>
      </c>
      <c r="I178" t="s">
        <v>1190</v>
      </c>
      <c r="J178">
        <v>40002910</v>
      </c>
      <c r="K178" t="str">
        <f t="shared" si="2"/>
        <v>40002910-EJECUCION</v>
      </c>
    </row>
    <row r="179" spans="1:12" x14ac:dyDescent="0.25">
      <c r="A179" t="s">
        <v>168</v>
      </c>
      <c r="B179" t="s">
        <v>409</v>
      </c>
      <c r="C179" t="s">
        <v>31</v>
      </c>
      <c r="D179" s="1">
        <v>477299</v>
      </c>
      <c r="E179" t="s">
        <v>245</v>
      </c>
      <c r="F179" t="s">
        <v>837</v>
      </c>
      <c r="G179" t="s">
        <v>308</v>
      </c>
      <c r="H179" t="s">
        <v>274</v>
      </c>
      <c r="I179" t="s">
        <v>1191</v>
      </c>
      <c r="J179">
        <v>20140221</v>
      </c>
      <c r="K179" t="str">
        <f t="shared" si="2"/>
        <v>20140221-EJECUCION</v>
      </c>
      <c r="L179" t="s">
        <v>308</v>
      </c>
    </row>
    <row r="180" spans="1:12" x14ac:dyDescent="0.25">
      <c r="A180" t="s">
        <v>168</v>
      </c>
      <c r="B180" t="s">
        <v>1192</v>
      </c>
      <c r="C180" t="s">
        <v>890</v>
      </c>
      <c r="D180" s="1">
        <v>653087</v>
      </c>
      <c r="E180" t="s">
        <v>833</v>
      </c>
      <c r="F180" t="s">
        <v>924</v>
      </c>
      <c r="G180" t="s">
        <v>8</v>
      </c>
      <c r="H180" t="s">
        <v>841</v>
      </c>
      <c r="I180" t="s">
        <v>1193</v>
      </c>
      <c r="J180">
        <v>30410822</v>
      </c>
      <c r="K180" t="str">
        <f t="shared" si="2"/>
        <v>30410822-EJECUCION</v>
      </c>
      <c r="L180" t="s">
        <v>8</v>
      </c>
    </row>
    <row r="181" spans="1:12" x14ac:dyDescent="0.25">
      <c r="A181" t="s">
        <v>168</v>
      </c>
      <c r="B181" t="s">
        <v>397</v>
      </c>
      <c r="C181" t="s">
        <v>26</v>
      </c>
      <c r="D181" s="1">
        <v>496931</v>
      </c>
      <c r="E181" t="s">
        <v>245</v>
      </c>
      <c r="F181" t="s">
        <v>837</v>
      </c>
      <c r="G181" t="s">
        <v>308</v>
      </c>
      <c r="H181" t="s">
        <v>274</v>
      </c>
      <c r="I181" t="s">
        <v>1194</v>
      </c>
      <c r="J181">
        <v>30282773</v>
      </c>
      <c r="K181" t="str">
        <f t="shared" si="2"/>
        <v>30282773-EJECUCION</v>
      </c>
      <c r="L181" t="s">
        <v>308</v>
      </c>
    </row>
    <row r="182" spans="1:12" x14ac:dyDescent="0.25">
      <c r="A182" t="s">
        <v>168</v>
      </c>
      <c r="B182" t="s">
        <v>392</v>
      </c>
      <c r="C182" t="s">
        <v>16</v>
      </c>
      <c r="D182" s="1">
        <v>524304</v>
      </c>
      <c r="E182" t="s">
        <v>245</v>
      </c>
      <c r="F182" t="s">
        <v>837</v>
      </c>
      <c r="H182" t="s">
        <v>845</v>
      </c>
      <c r="I182" t="s">
        <v>1195</v>
      </c>
      <c r="J182">
        <v>30397335</v>
      </c>
      <c r="K182" t="str">
        <f t="shared" si="2"/>
        <v>30397335-EJECUCION</v>
      </c>
    </row>
    <row r="183" spans="1:12" x14ac:dyDescent="0.25">
      <c r="A183" t="s">
        <v>9</v>
      </c>
      <c r="B183" t="s">
        <v>449</v>
      </c>
      <c r="C183" t="s">
        <v>35</v>
      </c>
      <c r="D183" s="1">
        <v>53865</v>
      </c>
      <c r="E183" t="s">
        <v>245</v>
      </c>
      <c r="F183" t="s">
        <v>837</v>
      </c>
      <c r="H183" t="s">
        <v>286</v>
      </c>
      <c r="I183" t="s">
        <v>1196</v>
      </c>
      <c r="J183">
        <v>30484393</v>
      </c>
      <c r="K183" t="str">
        <f t="shared" si="2"/>
        <v>30484393-DISEÑO</v>
      </c>
    </row>
    <row r="184" spans="1:12" x14ac:dyDescent="0.25">
      <c r="A184" t="s">
        <v>168</v>
      </c>
      <c r="B184" t="s">
        <v>1197</v>
      </c>
      <c r="D184" s="1">
        <v>492480</v>
      </c>
      <c r="E184" t="s">
        <v>245</v>
      </c>
      <c r="F184" t="s">
        <v>837</v>
      </c>
      <c r="H184" t="s">
        <v>861</v>
      </c>
      <c r="I184" t="s">
        <v>1198</v>
      </c>
      <c r="J184">
        <v>30485125</v>
      </c>
      <c r="K184" t="str">
        <f t="shared" si="2"/>
        <v>30485125-EJECUCION</v>
      </c>
    </row>
    <row r="185" spans="1:12" x14ac:dyDescent="0.25">
      <c r="A185" t="s">
        <v>168</v>
      </c>
      <c r="B185" t="s">
        <v>1199</v>
      </c>
      <c r="D185" s="1">
        <v>205200</v>
      </c>
      <c r="E185" t="s">
        <v>245</v>
      </c>
      <c r="F185" t="s">
        <v>837</v>
      </c>
      <c r="H185" t="s">
        <v>286</v>
      </c>
      <c r="I185" t="s">
        <v>1200</v>
      </c>
      <c r="J185">
        <v>30485183</v>
      </c>
      <c r="K185" t="str">
        <f t="shared" si="2"/>
        <v>30485183-EJECUCION</v>
      </c>
    </row>
    <row r="186" spans="1:12" x14ac:dyDescent="0.25">
      <c r="A186" t="s">
        <v>168</v>
      </c>
      <c r="B186" t="s">
        <v>1201</v>
      </c>
      <c r="D186" s="1">
        <v>420660</v>
      </c>
      <c r="E186" t="s">
        <v>245</v>
      </c>
      <c r="F186" t="s">
        <v>837</v>
      </c>
      <c r="H186" t="s">
        <v>861</v>
      </c>
      <c r="I186" t="s">
        <v>1202</v>
      </c>
      <c r="J186">
        <v>30485123</v>
      </c>
      <c r="K186" t="str">
        <f t="shared" si="2"/>
        <v>30485123-EJECUCION</v>
      </c>
    </row>
    <row r="187" spans="1:12" x14ac:dyDescent="0.25">
      <c r="A187" t="s">
        <v>168</v>
      </c>
      <c r="B187" t="s">
        <v>1203</v>
      </c>
      <c r="C187" t="s">
        <v>46</v>
      </c>
      <c r="D187" s="1">
        <v>412524</v>
      </c>
      <c r="E187" t="s">
        <v>245</v>
      </c>
      <c r="F187" t="s">
        <v>837</v>
      </c>
      <c r="H187" t="s">
        <v>275</v>
      </c>
      <c r="I187" t="s">
        <v>1204</v>
      </c>
      <c r="J187">
        <v>30361477</v>
      </c>
      <c r="K187" t="str">
        <f t="shared" si="2"/>
        <v>30361477-EJECUCION</v>
      </c>
    </row>
    <row r="188" spans="1:12" x14ac:dyDescent="0.25">
      <c r="A188" t="s">
        <v>168</v>
      </c>
      <c r="B188" t="s">
        <v>1205</v>
      </c>
      <c r="D188" s="1">
        <v>470000</v>
      </c>
      <c r="E188" t="s">
        <v>245</v>
      </c>
      <c r="F188" t="s">
        <v>837</v>
      </c>
      <c r="H188" t="s">
        <v>861</v>
      </c>
      <c r="I188" t="s">
        <v>1206</v>
      </c>
      <c r="J188">
        <v>30433775</v>
      </c>
      <c r="K188" t="str">
        <f t="shared" si="2"/>
        <v>30433775-EJECUCION</v>
      </c>
    </row>
    <row r="189" spans="1:12" x14ac:dyDescent="0.25">
      <c r="A189" t="s">
        <v>168</v>
      </c>
      <c r="B189" t="s">
        <v>1207</v>
      </c>
      <c r="D189" s="1">
        <v>413944</v>
      </c>
      <c r="E189" t="s">
        <v>245</v>
      </c>
      <c r="F189" t="s">
        <v>837</v>
      </c>
      <c r="H189" t="s">
        <v>286</v>
      </c>
      <c r="I189" t="s">
        <v>1208</v>
      </c>
      <c r="J189">
        <v>30430874</v>
      </c>
      <c r="K189" t="str">
        <f t="shared" si="2"/>
        <v>30430874-EJECUCION</v>
      </c>
    </row>
    <row r="190" spans="1:12" x14ac:dyDescent="0.25">
      <c r="A190" t="s">
        <v>9</v>
      </c>
      <c r="B190" t="s">
        <v>58</v>
      </c>
      <c r="C190" t="s">
        <v>35</v>
      </c>
      <c r="D190" s="1">
        <v>63967</v>
      </c>
      <c r="E190" t="s">
        <v>245</v>
      </c>
      <c r="F190" t="s">
        <v>837</v>
      </c>
      <c r="G190" t="s">
        <v>8</v>
      </c>
      <c r="H190" t="s">
        <v>841</v>
      </c>
      <c r="I190" t="s">
        <v>1209</v>
      </c>
      <c r="J190">
        <v>30103252</v>
      </c>
      <c r="K190" t="str">
        <f t="shared" si="2"/>
        <v>30103252-DISEÑO</v>
      </c>
      <c r="L190" t="s">
        <v>8</v>
      </c>
    </row>
    <row r="191" spans="1:12" x14ac:dyDescent="0.25">
      <c r="A191" t="s">
        <v>168</v>
      </c>
      <c r="B191" t="s">
        <v>1210</v>
      </c>
      <c r="D191" s="1">
        <v>123120</v>
      </c>
      <c r="E191" t="s">
        <v>245</v>
      </c>
      <c r="F191" t="s">
        <v>837</v>
      </c>
      <c r="H191" t="s">
        <v>864</v>
      </c>
      <c r="I191" t="s">
        <v>1211</v>
      </c>
      <c r="J191">
        <v>40001173</v>
      </c>
      <c r="K191" t="str">
        <f t="shared" si="2"/>
        <v>40001173-EJECUCION</v>
      </c>
    </row>
    <row r="192" spans="1:12" x14ac:dyDescent="0.25">
      <c r="A192" t="s">
        <v>168</v>
      </c>
      <c r="B192" t="s">
        <v>1212</v>
      </c>
      <c r="C192" t="s">
        <v>28</v>
      </c>
      <c r="D192" s="1">
        <v>126625</v>
      </c>
      <c r="E192" t="s">
        <v>245</v>
      </c>
      <c r="F192" t="s">
        <v>837</v>
      </c>
      <c r="H192" t="s">
        <v>286</v>
      </c>
      <c r="I192" t="s">
        <v>1213</v>
      </c>
      <c r="J192">
        <v>30427472</v>
      </c>
      <c r="K192" t="str">
        <f t="shared" si="2"/>
        <v>30427472-EJECUCION</v>
      </c>
    </row>
    <row r="193" spans="1:12" x14ac:dyDescent="0.25">
      <c r="A193" t="s">
        <v>9</v>
      </c>
      <c r="B193" t="s">
        <v>1214</v>
      </c>
      <c r="C193" t="s">
        <v>35</v>
      </c>
      <c r="D193" s="1">
        <v>65291</v>
      </c>
      <c r="E193" t="s">
        <v>245</v>
      </c>
      <c r="F193" t="s">
        <v>837</v>
      </c>
      <c r="G193" t="s">
        <v>8</v>
      </c>
      <c r="H193" t="s">
        <v>841</v>
      </c>
      <c r="I193" t="s">
        <v>1215</v>
      </c>
      <c r="J193">
        <v>20157700</v>
      </c>
      <c r="K193" t="str">
        <f t="shared" si="2"/>
        <v>20157700-DISEÑO</v>
      </c>
      <c r="L193" t="s">
        <v>8</v>
      </c>
    </row>
    <row r="194" spans="1:12" x14ac:dyDescent="0.25">
      <c r="A194" t="s">
        <v>168</v>
      </c>
      <c r="B194" t="s">
        <v>1216</v>
      </c>
      <c r="C194" t="s">
        <v>19</v>
      </c>
      <c r="D194" s="1">
        <v>69999</v>
      </c>
      <c r="E194" t="s">
        <v>245</v>
      </c>
      <c r="F194" t="s">
        <v>837</v>
      </c>
      <c r="H194" t="s">
        <v>861</v>
      </c>
      <c r="I194" t="s">
        <v>1217</v>
      </c>
      <c r="J194">
        <v>40001702</v>
      </c>
      <c r="K194" t="str">
        <f t="shared" si="2"/>
        <v>40001702-EJECUCION</v>
      </c>
    </row>
    <row r="195" spans="1:12" x14ac:dyDescent="0.25">
      <c r="A195" t="s">
        <v>168</v>
      </c>
      <c r="B195" t="s">
        <v>1218</v>
      </c>
      <c r="D195" s="1">
        <v>237113</v>
      </c>
      <c r="E195" t="s">
        <v>245</v>
      </c>
      <c r="F195" t="s">
        <v>837</v>
      </c>
      <c r="H195" t="s">
        <v>275</v>
      </c>
      <c r="I195" t="s">
        <v>1219</v>
      </c>
      <c r="J195">
        <v>30468387</v>
      </c>
      <c r="K195" t="str">
        <f t="shared" ref="K195:K258" si="3">CONCATENATE(J195,"-",A195)</f>
        <v>30468387-EJECUCION</v>
      </c>
    </row>
    <row r="196" spans="1:12" x14ac:dyDescent="0.25">
      <c r="A196" t="s">
        <v>168</v>
      </c>
      <c r="B196" t="s">
        <v>953</v>
      </c>
      <c r="C196" t="s">
        <v>44</v>
      </c>
      <c r="D196" s="1">
        <v>697997</v>
      </c>
      <c r="E196" t="s">
        <v>245</v>
      </c>
      <c r="F196" t="s">
        <v>837</v>
      </c>
      <c r="H196" t="s">
        <v>838</v>
      </c>
      <c r="I196" t="s">
        <v>1220</v>
      </c>
      <c r="J196">
        <v>30096049</v>
      </c>
      <c r="K196" t="str">
        <f t="shared" si="3"/>
        <v>30096049-EJECUCION</v>
      </c>
    </row>
    <row r="197" spans="1:12" x14ac:dyDescent="0.25">
      <c r="A197" t="s">
        <v>168</v>
      </c>
      <c r="B197" t="s">
        <v>553</v>
      </c>
      <c r="C197" t="s">
        <v>890</v>
      </c>
      <c r="D197" s="1">
        <v>1111238</v>
      </c>
      <c r="E197" t="s">
        <v>245</v>
      </c>
      <c r="F197" t="s">
        <v>837</v>
      </c>
      <c r="G197" t="s">
        <v>8</v>
      </c>
      <c r="H197" t="s">
        <v>861</v>
      </c>
      <c r="I197" t="s">
        <v>1221</v>
      </c>
      <c r="J197">
        <v>30104476</v>
      </c>
      <c r="K197" t="str">
        <f t="shared" si="3"/>
        <v>30104476-EJECUCION</v>
      </c>
      <c r="L197" t="s">
        <v>8</v>
      </c>
    </row>
    <row r="198" spans="1:12" x14ac:dyDescent="0.25">
      <c r="A198" t="s">
        <v>169</v>
      </c>
      <c r="B198" t="s">
        <v>537</v>
      </c>
      <c r="C198" t="s">
        <v>27</v>
      </c>
      <c r="D198" s="1">
        <v>38789</v>
      </c>
      <c r="E198" t="s">
        <v>245</v>
      </c>
      <c r="F198" t="s">
        <v>837</v>
      </c>
      <c r="G198" t="s">
        <v>8</v>
      </c>
      <c r="H198" t="s">
        <v>286</v>
      </c>
      <c r="I198" t="s">
        <v>739</v>
      </c>
      <c r="J198">
        <v>30071843</v>
      </c>
      <c r="K198" t="str">
        <f t="shared" si="3"/>
        <v>30071843-PREFACTIBILIDAD</v>
      </c>
      <c r="L198" t="s">
        <v>8</v>
      </c>
    </row>
    <row r="199" spans="1:12" x14ac:dyDescent="0.25">
      <c r="A199" t="s">
        <v>168</v>
      </c>
      <c r="B199" t="s">
        <v>1222</v>
      </c>
      <c r="D199" s="1">
        <v>468296</v>
      </c>
      <c r="E199" t="s">
        <v>833</v>
      </c>
      <c r="F199" t="s">
        <v>1223</v>
      </c>
      <c r="H199" t="s">
        <v>921</v>
      </c>
      <c r="I199" t="s">
        <v>1224</v>
      </c>
      <c r="J199">
        <v>30121351</v>
      </c>
      <c r="K199" t="str">
        <f t="shared" si="3"/>
        <v>30121351-EJECUCION</v>
      </c>
    </row>
    <row r="200" spans="1:12" x14ac:dyDescent="0.25">
      <c r="A200" t="s">
        <v>168</v>
      </c>
      <c r="B200" t="s">
        <v>1225</v>
      </c>
      <c r="C200" t="s">
        <v>874</v>
      </c>
      <c r="D200" s="1">
        <v>4329758</v>
      </c>
      <c r="E200" t="s">
        <v>245</v>
      </c>
      <c r="F200" t="s">
        <v>837</v>
      </c>
      <c r="G200" t="s">
        <v>8</v>
      </c>
      <c r="H200" t="s">
        <v>274</v>
      </c>
      <c r="I200" t="s">
        <v>1226</v>
      </c>
      <c r="J200">
        <v>30063734</v>
      </c>
      <c r="K200" t="str">
        <f t="shared" si="3"/>
        <v>30063734-EJECUCION</v>
      </c>
      <c r="L200" t="s">
        <v>8</v>
      </c>
    </row>
    <row r="201" spans="1:12" x14ac:dyDescent="0.25">
      <c r="A201" t="s">
        <v>168</v>
      </c>
      <c r="B201" t="s">
        <v>1227</v>
      </c>
      <c r="C201" t="s">
        <v>27</v>
      </c>
      <c r="D201" s="1">
        <v>716583</v>
      </c>
      <c r="E201" t="s">
        <v>245</v>
      </c>
      <c r="F201" t="s">
        <v>837</v>
      </c>
      <c r="G201" t="s">
        <v>8</v>
      </c>
      <c r="H201" t="s">
        <v>841</v>
      </c>
      <c r="I201" t="s">
        <v>1228</v>
      </c>
      <c r="J201">
        <v>30073164</v>
      </c>
      <c r="K201" t="str">
        <f t="shared" si="3"/>
        <v>30073164-EJECUCION</v>
      </c>
      <c r="L201" t="s">
        <v>8</v>
      </c>
    </row>
    <row r="202" spans="1:12" x14ac:dyDescent="0.25">
      <c r="A202" t="s">
        <v>168</v>
      </c>
      <c r="B202" t="s">
        <v>1229</v>
      </c>
      <c r="C202" t="s">
        <v>44</v>
      </c>
      <c r="D202" s="1">
        <v>202538</v>
      </c>
      <c r="E202" t="s">
        <v>245</v>
      </c>
      <c r="F202" t="s">
        <v>837</v>
      </c>
      <c r="G202" t="s">
        <v>8</v>
      </c>
      <c r="H202" t="s">
        <v>275</v>
      </c>
      <c r="I202" t="s">
        <v>1230</v>
      </c>
      <c r="J202">
        <v>30447539</v>
      </c>
      <c r="K202" t="str">
        <f t="shared" si="3"/>
        <v>30447539-EJECUCION</v>
      </c>
      <c r="L202" t="s">
        <v>8</v>
      </c>
    </row>
    <row r="203" spans="1:12" x14ac:dyDescent="0.25">
      <c r="A203" t="s">
        <v>168</v>
      </c>
      <c r="B203" t="s">
        <v>407</v>
      </c>
      <c r="C203" t="s">
        <v>39</v>
      </c>
      <c r="D203" s="1">
        <v>1164959</v>
      </c>
      <c r="E203" t="s">
        <v>245</v>
      </c>
      <c r="F203" t="s">
        <v>837</v>
      </c>
      <c r="G203" t="s">
        <v>296</v>
      </c>
      <c r="H203" t="s">
        <v>841</v>
      </c>
      <c r="I203" t="s">
        <v>1231</v>
      </c>
      <c r="J203">
        <v>30135630</v>
      </c>
      <c r="K203" t="str">
        <f t="shared" si="3"/>
        <v>30135630-EJECUCION</v>
      </c>
      <c r="L203" t="s">
        <v>296</v>
      </c>
    </row>
    <row r="204" spans="1:12" x14ac:dyDescent="0.25">
      <c r="A204" t="s">
        <v>168</v>
      </c>
      <c r="B204" t="s">
        <v>1232</v>
      </c>
      <c r="C204" t="s">
        <v>31</v>
      </c>
      <c r="D204" s="1">
        <v>475361</v>
      </c>
      <c r="E204" t="s">
        <v>833</v>
      </c>
      <c r="F204" t="s">
        <v>844</v>
      </c>
      <c r="G204" t="s">
        <v>8</v>
      </c>
      <c r="H204" t="s">
        <v>845</v>
      </c>
      <c r="I204" t="s">
        <v>1233</v>
      </c>
      <c r="J204">
        <v>30471833</v>
      </c>
      <c r="K204" t="str">
        <f t="shared" si="3"/>
        <v>30471833-EJECUCION</v>
      </c>
      <c r="L204" t="s">
        <v>8</v>
      </c>
    </row>
    <row r="205" spans="1:12" x14ac:dyDescent="0.25">
      <c r="A205" t="s">
        <v>9</v>
      </c>
      <c r="B205" t="s">
        <v>390</v>
      </c>
      <c r="C205" t="s">
        <v>35</v>
      </c>
      <c r="D205" s="1">
        <v>62039</v>
      </c>
      <c r="E205" t="s">
        <v>245</v>
      </c>
      <c r="F205" t="s">
        <v>837</v>
      </c>
      <c r="G205" t="s">
        <v>308</v>
      </c>
      <c r="H205" t="s">
        <v>841</v>
      </c>
      <c r="I205" t="s">
        <v>1234</v>
      </c>
      <c r="J205">
        <v>30126487</v>
      </c>
      <c r="K205" t="str">
        <f t="shared" si="3"/>
        <v>30126487-DISEÑO</v>
      </c>
      <c r="L205" t="s">
        <v>308</v>
      </c>
    </row>
    <row r="206" spans="1:12" x14ac:dyDescent="0.25">
      <c r="A206" t="s">
        <v>168</v>
      </c>
      <c r="B206" t="s">
        <v>1235</v>
      </c>
      <c r="C206" t="s">
        <v>890</v>
      </c>
      <c r="D206" s="1">
        <v>1854634</v>
      </c>
      <c r="E206" t="s">
        <v>245</v>
      </c>
      <c r="F206" t="s">
        <v>837</v>
      </c>
      <c r="G206" t="s">
        <v>8</v>
      </c>
      <c r="H206" t="s">
        <v>931</v>
      </c>
      <c r="I206" t="s">
        <v>1236</v>
      </c>
      <c r="J206">
        <v>30199074</v>
      </c>
      <c r="K206" t="str">
        <f t="shared" si="3"/>
        <v>30199074-EJECUCION</v>
      </c>
      <c r="L206" t="s">
        <v>8</v>
      </c>
    </row>
    <row r="207" spans="1:12" x14ac:dyDescent="0.25">
      <c r="A207" t="s">
        <v>168</v>
      </c>
      <c r="B207" t="s">
        <v>1237</v>
      </c>
      <c r="C207" t="s">
        <v>7</v>
      </c>
      <c r="D207" s="1">
        <v>94662</v>
      </c>
      <c r="E207" t="s">
        <v>245</v>
      </c>
      <c r="F207" t="s">
        <v>837</v>
      </c>
      <c r="H207" t="s">
        <v>857</v>
      </c>
      <c r="I207" t="s">
        <v>1238</v>
      </c>
      <c r="J207">
        <v>30482470</v>
      </c>
      <c r="K207" t="str">
        <f t="shared" si="3"/>
        <v>30482470-EJECUCION</v>
      </c>
    </row>
    <row r="208" spans="1:12" x14ac:dyDescent="0.25">
      <c r="A208" t="s">
        <v>169</v>
      </c>
      <c r="B208" t="s">
        <v>1239</v>
      </c>
      <c r="C208" t="s">
        <v>43</v>
      </c>
      <c r="D208" s="1">
        <v>579481</v>
      </c>
      <c r="E208" t="s">
        <v>245</v>
      </c>
      <c r="F208" t="s">
        <v>837</v>
      </c>
      <c r="G208" t="s">
        <v>8</v>
      </c>
      <c r="H208" t="s">
        <v>275</v>
      </c>
      <c r="I208" t="s">
        <v>1240</v>
      </c>
      <c r="J208">
        <v>30384235</v>
      </c>
      <c r="K208" t="str">
        <f t="shared" si="3"/>
        <v>30384235-PREFACTIBILIDAD</v>
      </c>
      <c r="L208" t="s">
        <v>8</v>
      </c>
    </row>
    <row r="209" spans="1:12" x14ac:dyDescent="0.25">
      <c r="A209" t="s">
        <v>168</v>
      </c>
      <c r="B209" t="s">
        <v>1241</v>
      </c>
      <c r="D209" s="1">
        <v>111965</v>
      </c>
      <c r="E209" t="s">
        <v>245</v>
      </c>
      <c r="F209" t="s">
        <v>837</v>
      </c>
      <c r="H209" t="s">
        <v>861</v>
      </c>
      <c r="I209" t="s">
        <v>1242</v>
      </c>
      <c r="J209">
        <v>30341275</v>
      </c>
      <c r="K209" t="str">
        <f t="shared" si="3"/>
        <v>30341275-EJECUCION</v>
      </c>
    </row>
    <row r="210" spans="1:12" x14ac:dyDescent="0.25">
      <c r="A210" t="s">
        <v>168</v>
      </c>
      <c r="B210" t="s">
        <v>608</v>
      </c>
      <c r="C210" t="s">
        <v>33</v>
      </c>
      <c r="D210" s="1">
        <v>77463</v>
      </c>
      <c r="E210" t="s">
        <v>245</v>
      </c>
      <c r="F210" t="s">
        <v>837</v>
      </c>
      <c r="H210" t="s">
        <v>286</v>
      </c>
      <c r="I210" t="s">
        <v>1243</v>
      </c>
      <c r="J210">
        <v>40001654</v>
      </c>
      <c r="K210" t="str">
        <f t="shared" si="3"/>
        <v>40001654-EJECUCION</v>
      </c>
    </row>
    <row r="211" spans="1:12" x14ac:dyDescent="0.25">
      <c r="A211" t="s">
        <v>168</v>
      </c>
      <c r="B211" t="s">
        <v>263</v>
      </c>
      <c r="C211" t="s">
        <v>39</v>
      </c>
      <c r="D211" s="1">
        <v>48936486</v>
      </c>
      <c r="E211" t="s">
        <v>833</v>
      </c>
      <c r="F211" t="s">
        <v>977</v>
      </c>
      <c r="G211" t="s">
        <v>8</v>
      </c>
      <c r="H211" t="s">
        <v>274</v>
      </c>
      <c r="I211" t="s">
        <v>1244</v>
      </c>
      <c r="J211">
        <v>30083335</v>
      </c>
      <c r="K211" t="str">
        <f t="shared" si="3"/>
        <v>30083335-EJECUCION</v>
      </c>
      <c r="L211" t="s">
        <v>8</v>
      </c>
    </row>
    <row r="212" spans="1:12" x14ac:dyDescent="0.25">
      <c r="A212" t="s">
        <v>168</v>
      </c>
      <c r="B212" t="s">
        <v>263</v>
      </c>
      <c r="C212" t="s">
        <v>39</v>
      </c>
      <c r="D212" s="1">
        <v>2104184</v>
      </c>
      <c r="E212" t="s">
        <v>245</v>
      </c>
      <c r="F212" t="s">
        <v>837</v>
      </c>
      <c r="G212" t="s">
        <v>8</v>
      </c>
      <c r="H212" t="s">
        <v>274</v>
      </c>
      <c r="I212" t="s">
        <v>1244</v>
      </c>
      <c r="J212">
        <v>30083335</v>
      </c>
      <c r="K212" t="str">
        <f t="shared" si="3"/>
        <v>30083335-EJECUCION</v>
      </c>
      <c r="L212" t="s">
        <v>8</v>
      </c>
    </row>
    <row r="213" spans="1:12" x14ac:dyDescent="0.25">
      <c r="A213" t="s">
        <v>168</v>
      </c>
      <c r="B213" t="s">
        <v>1245</v>
      </c>
      <c r="C213" t="s">
        <v>45</v>
      </c>
      <c r="D213" s="1">
        <v>582592</v>
      </c>
      <c r="E213" t="s">
        <v>245</v>
      </c>
      <c r="F213" t="s">
        <v>837</v>
      </c>
      <c r="G213" t="s">
        <v>8</v>
      </c>
      <c r="H213" t="s">
        <v>275</v>
      </c>
      <c r="I213" t="s">
        <v>1246</v>
      </c>
      <c r="J213">
        <v>30102779</v>
      </c>
      <c r="K213" t="str">
        <f t="shared" si="3"/>
        <v>30102779-EJECUCION</v>
      </c>
      <c r="L213" t="s">
        <v>8</v>
      </c>
    </row>
    <row r="214" spans="1:12" x14ac:dyDescent="0.25">
      <c r="A214" t="s">
        <v>168</v>
      </c>
      <c r="B214" t="s">
        <v>1247</v>
      </c>
      <c r="C214" t="s">
        <v>890</v>
      </c>
      <c r="D214" s="1">
        <v>22481047</v>
      </c>
      <c r="E214" t="s">
        <v>833</v>
      </c>
      <c r="F214" t="s">
        <v>911</v>
      </c>
      <c r="G214" t="s">
        <v>8</v>
      </c>
      <c r="H214" t="s">
        <v>275</v>
      </c>
      <c r="I214" t="s">
        <v>1248</v>
      </c>
      <c r="J214">
        <v>30283474</v>
      </c>
      <c r="K214" t="str">
        <f t="shared" si="3"/>
        <v>30283474-EJECUCION</v>
      </c>
      <c r="L214" t="s">
        <v>8</v>
      </c>
    </row>
    <row r="215" spans="1:12" x14ac:dyDescent="0.25">
      <c r="A215" t="s">
        <v>168</v>
      </c>
      <c r="B215" t="s">
        <v>1249</v>
      </c>
      <c r="D215" s="1">
        <v>365054</v>
      </c>
      <c r="E215" t="s">
        <v>833</v>
      </c>
      <c r="F215" t="s">
        <v>1250</v>
      </c>
      <c r="H215" t="s">
        <v>275</v>
      </c>
      <c r="I215" t="s">
        <v>1251</v>
      </c>
      <c r="J215">
        <v>30136184</v>
      </c>
      <c r="K215" t="str">
        <f t="shared" si="3"/>
        <v>30136184-EJECUCION</v>
      </c>
    </row>
    <row r="216" spans="1:12" x14ac:dyDescent="0.25">
      <c r="A216" t="s">
        <v>168</v>
      </c>
      <c r="B216" t="s">
        <v>1252</v>
      </c>
      <c r="C216" t="s">
        <v>25</v>
      </c>
      <c r="D216" s="1">
        <v>42065</v>
      </c>
      <c r="E216" t="s">
        <v>245</v>
      </c>
      <c r="F216" t="s">
        <v>837</v>
      </c>
      <c r="H216" t="s">
        <v>275</v>
      </c>
      <c r="I216" t="s">
        <v>1253</v>
      </c>
      <c r="J216">
        <v>40002212</v>
      </c>
      <c r="K216" t="str">
        <f t="shared" si="3"/>
        <v>40002212-EJECUCION</v>
      </c>
    </row>
    <row r="217" spans="1:12" x14ac:dyDescent="0.25">
      <c r="A217" t="s">
        <v>168</v>
      </c>
      <c r="B217" t="s">
        <v>1254</v>
      </c>
      <c r="C217" t="s">
        <v>26</v>
      </c>
      <c r="D217" s="1">
        <v>647005</v>
      </c>
      <c r="E217" t="s">
        <v>245</v>
      </c>
      <c r="F217" t="s">
        <v>837</v>
      </c>
      <c r="H217" t="s">
        <v>845</v>
      </c>
      <c r="I217" t="s">
        <v>734</v>
      </c>
      <c r="J217">
        <v>30088011</v>
      </c>
      <c r="K217" t="str">
        <f t="shared" si="3"/>
        <v>30088011-EJECUCION</v>
      </c>
    </row>
    <row r="218" spans="1:12" x14ac:dyDescent="0.25">
      <c r="A218" t="s">
        <v>168</v>
      </c>
      <c r="B218" t="s">
        <v>1255</v>
      </c>
      <c r="C218" t="s">
        <v>44</v>
      </c>
      <c r="D218" s="1">
        <v>504648</v>
      </c>
      <c r="E218" t="s">
        <v>245</v>
      </c>
      <c r="F218" t="s">
        <v>837</v>
      </c>
      <c r="G218" t="s">
        <v>8</v>
      </c>
      <c r="H218" t="s">
        <v>857</v>
      </c>
      <c r="I218" t="s">
        <v>1256</v>
      </c>
      <c r="J218">
        <v>30135078</v>
      </c>
      <c r="K218" t="str">
        <f t="shared" si="3"/>
        <v>30135078-EJECUCION</v>
      </c>
      <c r="L218" t="s">
        <v>8</v>
      </c>
    </row>
    <row r="219" spans="1:12" x14ac:dyDescent="0.25">
      <c r="A219" t="s">
        <v>9</v>
      </c>
      <c r="B219" t="s">
        <v>1257</v>
      </c>
      <c r="D219" s="1">
        <v>250500</v>
      </c>
      <c r="E219" t="s">
        <v>833</v>
      </c>
      <c r="F219" t="s">
        <v>834</v>
      </c>
      <c r="G219" t="s">
        <v>296</v>
      </c>
      <c r="H219" t="s">
        <v>275</v>
      </c>
      <c r="I219" t="s">
        <v>1258</v>
      </c>
      <c r="J219">
        <v>30110274</v>
      </c>
      <c r="K219" t="str">
        <f t="shared" si="3"/>
        <v>30110274-DISEÑO</v>
      </c>
      <c r="L219" t="s">
        <v>296</v>
      </c>
    </row>
    <row r="220" spans="1:12" x14ac:dyDescent="0.25">
      <c r="A220" t="s">
        <v>168</v>
      </c>
      <c r="B220" t="s">
        <v>1259</v>
      </c>
      <c r="C220" t="s">
        <v>890</v>
      </c>
      <c r="D220" s="1">
        <v>216634</v>
      </c>
      <c r="E220" t="s">
        <v>833</v>
      </c>
      <c r="F220" t="s">
        <v>1260</v>
      </c>
      <c r="H220" t="s">
        <v>931</v>
      </c>
      <c r="I220" t="s">
        <v>1261</v>
      </c>
      <c r="J220">
        <v>40002461</v>
      </c>
      <c r="K220" t="str">
        <f t="shared" si="3"/>
        <v>40002461-EJECUCION</v>
      </c>
    </row>
    <row r="221" spans="1:12" x14ac:dyDescent="0.25">
      <c r="A221" t="s">
        <v>168</v>
      </c>
      <c r="B221" t="s">
        <v>1262</v>
      </c>
      <c r="C221" t="s">
        <v>289</v>
      </c>
      <c r="D221" s="1">
        <v>81691</v>
      </c>
      <c r="E221" t="s">
        <v>245</v>
      </c>
      <c r="F221" t="s">
        <v>837</v>
      </c>
      <c r="H221" t="s">
        <v>838</v>
      </c>
      <c r="I221" t="s">
        <v>1263</v>
      </c>
      <c r="J221">
        <v>30092386</v>
      </c>
      <c r="K221" t="str">
        <f t="shared" si="3"/>
        <v>30092386-EJECUCION</v>
      </c>
    </row>
    <row r="222" spans="1:12" x14ac:dyDescent="0.25">
      <c r="A222" t="s">
        <v>168</v>
      </c>
      <c r="B222" t="s">
        <v>1264</v>
      </c>
      <c r="C222" t="s">
        <v>33</v>
      </c>
      <c r="D222" s="1">
        <v>557554</v>
      </c>
      <c r="E222" t="s">
        <v>833</v>
      </c>
      <c r="F222" t="s">
        <v>844</v>
      </c>
      <c r="G222" t="s">
        <v>8</v>
      </c>
      <c r="H222" t="s">
        <v>845</v>
      </c>
      <c r="I222" t="s">
        <v>1265</v>
      </c>
      <c r="J222">
        <v>40000927</v>
      </c>
      <c r="K222" t="str">
        <f t="shared" si="3"/>
        <v>40000927-EJECUCION</v>
      </c>
      <c r="L222" t="s">
        <v>8</v>
      </c>
    </row>
    <row r="223" spans="1:12" x14ac:dyDescent="0.25">
      <c r="A223" t="s">
        <v>168</v>
      </c>
      <c r="B223" t="s">
        <v>1266</v>
      </c>
      <c r="C223" t="s">
        <v>37</v>
      </c>
      <c r="D223" s="1">
        <v>82390</v>
      </c>
      <c r="E223" t="s">
        <v>833</v>
      </c>
      <c r="F223" t="s">
        <v>1151</v>
      </c>
      <c r="H223" t="s">
        <v>857</v>
      </c>
      <c r="I223" t="s">
        <v>1267</v>
      </c>
      <c r="J223">
        <v>30092135</v>
      </c>
      <c r="K223" t="str">
        <f t="shared" si="3"/>
        <v>30092135-EJECUCION</v>
      </c>
    </row>
    <row r="224" spans="1:12" x14ac:dyDescent="0.25">
      <c r="A224" t="s">
        <v>168</v>
      </c>
      <c r="B224" t="s">
        <v>1268</v>
      </c>
      <c r="C224" t="s">
        <v>31</v>
      </c>
      <c r="D224" s="1">
        <v>3338033</v>
      </c>
      <c r="E224" t="s">
        <v>833</v>
      </c>
      <c r="F224" t="s">
        <v>920</v>
      </c>
      <c r="G224" t="s">
        <v>8</v>
      </c>
      <c r="H224" t="s">
        <v>921</v>
      </c>
      <c r="I224" t="s">
        <v>1269</v>
      </c>
      <c r="J224">
        <v>20194077</v>
      </c>
      <c r="K224" t="str">
        <f t="shared" si="3"/>
        <v>20194077-EJECUCION</v>
      </c>
      <c r="L224" t="s">
        <v>8</v>
      </c>
    </row>
    <row r="225" spans="1:12" x14ac:dyDescent="0.25">
      <c r="A225" t="s">
        <v>168</v>
      </c>
      <c r="B225" t="s">
        <v>1270</v>
      </c>
      <c r="C225" t="s">
        <v>29</v>
      </c>
      <c r="D225" s="1">
        <v>161670</v>
      </c>
      <c r="E225" t="s">
        <v>245</v>
      </c>
      <c r="F225" t="s">
        <v>837</v>
      </c>
      <c r="H225" t="s">
        <v>286</v>
      </c>
      <c r="I225" t="s">
        <v>1271</v>
      </c>
      <c r="J225">
        <v>30395773</v>
      </c>
      <c r="K225" t="str">
        <f t="shared" si="3"/>
        <v>30395773-EJECUCION</v>
      </c>
    </row>
    <row r="226" spans="1:12" x14ac:dyDescent="0.25">
      <c r="A226" t="s">
        <v>9</v>
      </c>
      <c r="B226" t="s">
        <v>1272</v>
      </c>
      <c r="C226" t="s">
        <v>22</v>
      </c>
      <c r="D226" s="1">
        <v>141431</v>
      </c>
      <c r="E226" t="s">
        <v>833</v>
      </c>
      <c r="F226" t="s">
        <v>972</v>
      </c>
      <c r="G226" t="s">
        <v>8</v>
      </c>
      <c r="H226" t="s">
        <v>857</v>
      </c>
      <c r="I226" t="s">
        <v>1273</v>
      </c>
      <c r="J226">
        <v>30377073</v>
      </c>
      <c r="K226" t="str">
        <f t="shared" si="3"/>
        <v>30377073-DISEÑO</v>
      </c>
      <c r="L226" t="s">
        <v>8</v>
      </c>
    </row>
    <row r="227" spans="1:12" x14ac:dyDescent="0.25">
      <c r="A227" t="s">
        <v>168</v>
      </c>
      <c r="B227" t="s">
        <v>1274</v>
      </c>
      <c r="C227" t="s">
        <v>29</v>
      </c>
      <c r="D227" s="1">
        <v>229116</v>
      </c>
      <c r="E227" t="s">
        <v>245</v>
      </c>
      <c r="F227" t="s">
        <v>837</v>
      </c>
      <c r="H227" t="s">
        <v>838</v>
      </c>
      <c r="I227" t="s">
        <v>1275</v>
      </c>
      <c r="J227">
        <v>40002263</v>
      </c>
      <c r="K227" t="str">
        <f t="shared" si="3"/>
        <v>40002263-EJECUCION</v>
      </c>
    </row>
    <row r="228" spans="1:12" x14ac:dyDescent="0.25">
      <c r="A228" t="s">
        <v>168</v>
      </c>
      <c r="B228" t="s">
        <v>1276</v>
      </c>
      <c r="D228" s="1">
        <v>3957500</v>
      </c>
      <c r="E228" t="s">
        <v>833</v>
      </c>
      <c r="F228" t="s">
        <v>834</v>
      </c>
      <c r="G228" t="s">
        <v>296</v>
      </c>
      <c r="H228" t="s">
        <v>275</v>
      </c>
      <c r="I228" t="s">
        <v>1277</v>
      </c>
      <c r="J228">
        <v>30124981</v>
      </c>
      <c r="K228" t="str">
        <f t="shared" si="3"/>
        <v>30124981-EJECUCION</v>
      </c>
      <c r="L228" t="s">
        <v>296</v>
      </c>
    </row>
    <row r="229" spans="1:12" x14ac:dyDescent="0.25">
      <c r="A229" t="s">
        <v>168</v>
      </c>
      <c r="B229" t="s">
        <v>1278</v>
      </c>
      <c r="D229" s="1">
        <v>210000</v>
      </c>
      <c r="E229" t="s">
        <v>245</v>
      </c>
      <c r="F229" t="s">
        <v>837</v>
      </c>
      <c r="H229" t="s">
        <v>861</v>
      </c>
      <c r="I229" t="s">
        <v>1279</v>
      </c>
      <c r="J229">
        <v>30341439</v>
      </c>
      <c r="K229" t="str">
        <f t="shared" si="3"/>
        <v>30341439-EJECUCION</v>
      </c>
    </row>
    <row r="230" spans="1:12" x14ac:dyDescent="0.25">
      <c r="A230" t="s">
        <v>168</v>
      </c>
      <c r="B230" t="s">
        <v>1280</v>
      </c>
      <c r="C230" t="s">
        <v>16</v>
      </c>
      <c r="D230" s="1">
        <v>25650</v>
      </c>
      <c r="E230" t="s">
        <v>245</v>
      </c>
      <c r="F230" t="s">
        <v>837</v>
      </c>
      <c r="H230" t="s">
        <v>286</v>
      </c>
      <c r="I230" t="s">
        <v>1281</v>
      </c>
      <c r="J230">
        <v>30488417</v>
      </c>
      <c r="K230" t="str">
        <f t="shared" si="3"/>
        <v>30488417-EJECUCION</v>
      </c>
    </row>
    <row r="231" spans="1:12" x14ac:dyDescent="0.25">
      <c r="A231" t="s">
        <v>168</v>
      </c>
      <c r="B231" t="s">
        <v>1282</v>
      </c>
      <c r="C231" t="s">
        <v>44</v>
      </c>
      <c r="D231" s="1">
        <v>46429</v>
      </c>
      <c r="E231" t="s">
        <v>245</v>
      </c>
      <c r="F231" t="s">
        <v>837</v>
      </c>
      <c r="H231" t="s">
        <v>845</v>
      </c>
      <c r="I231" t="s">
        <v>1283</v>
      </c>
      <c r="J231">
        <v>30483223</v>
      </c>
      <c r="K231" t="str">
        <f t="shared" si="3"/>
        <v>30483223-EJECUCION</v>
      </c>
    </row>
    <row r="232" spans="1:12" x14ac:dyDescent="0.25">
      <c r="A232" t="s">
        <v>168</v>
      </c>
      <c r="B232" t="s">
        <v>1284</v>
      </c>
      <c r="C232" t="s">
        <v>44</v>
      </c>
      <c r="D232" s="1">
        <v>903894</v>
      </c>
      <c r="E232" t="s">
        <v>833</v>
      </c>
      <c r="F232" t="s">
        <v>911</v>
      </c>
      <c r="G232" t="s">
        <v>8</v>
      </c>
      <c r="H232" t="s">
        <v>857</v>
      </c>
      <c r="I232" t="s">
        <v>1285</v>
      </c>
      <c r="J232">
        <v>30286822</v>
      </c>
      <c r="K232" t="str">
        <f t="shared" si="3"/>
        <v>30286822-EJECUCION</v>
      </c>
      <c r="L232" t="s">
        <v>8</v>
      </c>
    </row>
    <row r="233" spans="1:12" x14ac:dyDescent="0.25">
      <c r="A233" t="s">
        <v>168</v>
      </c>
      <c r="B233" t="s">
        <v>1286</v>
      </c>
      <c r="C233" t="s">
        <v>33</v>
      </c>
      <c r="D233" s="1">
        <v>1725628</v>
      </c>
      <c r="E233" t="s">
        <v>245</v>
      </c>
      <c r="F233" t="s">
        <v>837</v>
      </c>
      <c r="G233" t="s">
        <v>8</v>
      </c>
      <c r="H233" t="s">
        <v>841</v>
      </c>
      <c r="I233" t="s">
        <v>1287</v>
      </c>
      <c r="J233">
        <v>30085972</v>
      </c>
      <c r="K233" t="str">
        <f t="shared" si="3"/>
        <v>30085972-EJECUCION</v>
      </c>
      <c r="L233" t="s">
        <v>8</v>
      </c>
    </row>
    <row r="234" spans="1:12" x14ac:dyDescent="0.25">
      <c r="A234" t="s">
        <v>168</v>
      </c>
      <c r="B234" t="s">
        <v>1288</v>
      </c>
      <c r="C234" t="s">
        <v>35</v>
      </c>
      <c r="D234" s="1">
        <v>648702</v>
      </c>
      <c r="E234" t="s">
        <v>245</v>
      </c>
      <c r="F234" t="s">
        <v>837</v>
      </c>
      <c r="G234" t="s">
        <v>8</v>
      </c>
      <c r="H234" t="s">
        <v>845</v>
      </c>
      <c r="I234" t="s">
        <v>1289</v>
      </c>
      <c r="J234">
        <v>30310674</v>
      </c>
      <c r="K234" t="str">
        <f t="shared" si="3"/>
        <v>30310674-EJECUCION</v>
      </c>
      <c r="L234" t="s">
        <v>8</v>
      </c>
    </row>
    <row r="235" spans="1:12" x14ac:dyDescent="0.25">
      <c r="A235" t="s">
        <v>168</v>
      </c>
      <c r="B235" t="s">
        <v>1290</v>
      </c>
      <c r="D235" s="1">
        <v>144502</v>
      </c>
      <c r="E235" t="s">
        <v>245</v>
      </c>
      <c r="F235" t="s">
        <v>837</v>
      </c>
      <c r="H235" t="s">
        <v>861</v>
      </c>
      <c r="I235" t="s">
        <v>1291</v>
      </c>
      <c r="J235">
        <v>30341424</v>
      </c>
      <c r="K235" t="str">
        <f t="shared" si="3"/>
        <v>30341424-EJECUCION</v>
      </c>
    </row>
    <row r="236" spans="1:12" x14ac:dyDescent="0.25">
      <c r="A236" t="s">
        <v>169</v>
      </c>
      <c r="B236" t="s">
        <v>1292</v>
      </c>
      <c r="D236" s="1">
        <v>410913</v>
      </c>
      <c r="E236" t="s">
        <v>833</v>
      </c>
      <c r="F236" t="s">
        <v>834</v>
      </c>
      <c r="G236" t="s">
        <v>8</v>
      </c>
      <c r="H236" t="s">
        <v>275</v>
      </c>
      <c r="I236" t="s">
        <v>1293</v>
      </c>
      <c r="J236">
        <v>30483152</v>
      </c>
      <c r="K236" t="str">
        <f t="shared" si="3"/>
        <v>30483152-PREFACTIBILIDAD</v>
      </c>
      <c r="L236" t="s">
        <v>8</v>
      </c>
    </row>
    <row r="237" spans="1:12" x14ac:dyDescent="0.25">
      <c r="A237" t="s">
        <v>169</v>
      </c>
      <c r="B237" t="s">
        <v>1294</v>
      </c>
      <c r="D237" s="1">
        <v>410913</v>
      </c>
      <c r="E237" t="s">
        <v>833</v>
      </c>
      <c r="F237" t="s">
        <v>834</v>
      </c>
      <c r="H237" t="s">
        <v>275</v>
      </c>
      <c r="I237" t="s">
        <v>1295</v>
      </c>
      <c r="J237">
        <v>30483959</v>
      </c>
      <c r="K237" t="str">
        <f t="shared" si="3"/>
        <v>30483959-PREFACTIBILIDAD</v>
      </c>
    </row>
    <row r="238" spans="1:12" x14ac:dyDescent="0.25">
      <c r="A238" t="s">
        <v>9</v>
      </c>
      <c r="B238" t="s">
        <v>447</v>
      </c>
      <c r="C238" t="s">
        <v>33</v>
      </c>
      <c r="D238" s="1">
        <v>92340</v>
      </c>
      <c r="E238" t="s">
        <v>245</v>
      </c>
      <c r="F238" t="s">
        <v>837</v>
      </c>
      <c r="H238" t="s">
        <v>274</v>
      </c>
      <c r="I238" t="s">
        <v>1296</v>
      </c>
      <c r="J238">
        <v>30485368</v>
      </c>
      <c r="K238" t="str">
        <f t="shared" si="3"/>
        <v>30485368-DISEÑO</v>
      </c>
    </row>
    <row r="239" spans="1:12" x14ac:dyDescent="0.25">
      <c r="A239" t="s">
        <v>168</v>
      </c>
      <c r="B239" t="s">
        <v>1297</v>
      </c>
      <c r="C239" t="s">
        <v>29</v>
      </c>
      <c r="D239" s="1">
        <v>199778</v>
      </c>
      <c r="E239" t="s">
        <v>245</v>
      </c>
      <c r="F239" t="s">
        <v>837</v>
      </c>
      <c r="G239" t="s">
        <v>308</v>
      </c>
      <c r="H239" t="s">
        <v>838</v>
      </c>
      <c r="I239" t="s">
        <v>1298</v>
      </c>
      <c r="J239">
        <v>30036048</v>
      </c>
      <c r="K239" t="str">
        <f t="shared" si="3"/>
        <v>30036048-EJECUCION</v>
      </c>
      <c r="L239" t="s">
        <v>308</v>
      </c>
    </row>
    <row r="240" spans="1:12" x14ac:dyDescent="0.25">
      <c r="A240" t="s">
        <v>168</v>
      </c>
      <c r="B240" t="s">
        <v>1299</v>
      </c>
      <c r="C240" t="s">
        <v>7</v>
      </c>
      <c r="D240" s="1">
        <v>1699741</v>
      </c>
      <c r="E240" t="s">
        <v>245</v>
      </c>
      <c r="F240" t="s">
        <v>837</v>
      </c>
      <c r="G240" t="s">
        <v>8</v>
      </c>
      <c r="H240" t="s">
        <v>274</v>
      </c>
      <c r="I240" t="s">
        <v>1300</v>
      </c>
      <c r="J240">
        <v>30129384</v>
      </c>
      <c r="K240" t="str">
        <f t="shared" si="3"/>
        <v>30129384-EJECUCION</v>
      </c>
      <c r="L240" t="s">
        <v>8</v>
      </c>
    </row>
    <row r="241" spans="1:12" x14ac:dyDescent="0.25">
      <c r="A241" t="s">
        <v>168</v>
      </c>
      <c r="B241" t="s">
        <v>1301</v>
      </c>
      <c r="D241" s="1">
        <v>287280</v>
      </c>
      <c r="E241" t="s">
        <v>245</v>
      </c>
      <c r="F241" t="s">
        <v>837</v>
      </c>
      <c r="H241" t="s">
        <v>861</v>
      </c>
      <c r="I241" t="s">
        <v>1302</v>
      </c>
      <c r="J241">
        <v>30468098</v>
      </c>
      <c r="K241" t="str">
        <f t="shared" si="3"/>
        <v>30468098-EJECUCION</v>
      </c>
    </row>
    <row r="242" spans="1:12" x14ac:dyDescent="0.25">
      <c r="A242" t="s">
        <v>168</v>
      </c>
      <c r="B242" t="s">
        <v>1303</v>
      </c>
      <c r="C242" t="s">
        <v>964</v>
      </c>
      <c r="D242" s="1">
        <v>665056</v>
      </c>
      <c r="E242" t="s">
        <v>245</v>
      </c>
      <c r="F242" t="s">
        <v>837</v>
      </c>
      <c r="H242" t="s">
        <v>274</v>
      </c>
      <c r="I242" t="s">
        <v>1304</v>
      </c>
      <c r="J242">
        <v>30135738</v>
      </c>
      <c r="K242" t="str">
        <f t="shared" si="3"/>
        <v>30135738-EJECUCION</v>
      </c>
    </row>
    <row r="243" spans="1:12" x14ac:dyDescent="0.25">
      <c r="A243" t="s">
        <v>168</v>
      </c>
      <c r="B243" t="s">
        <v>1305</v>
      </c>
      <c r="D243" s="1">
        <v>423856</v>
      </c>
      <c r="E243" t="s">
        <v>833</v>
      </c>
      <c r="F243" t="s">
        <v>1306</v>
      </c>
      <c r="G243" t="s">
        <v>8</v>
      </c>
      <c r="H243" t="s">
        <v>286</v>
      </c>
      <c r="I243" t="s">
        <v>1307</v>
      </c>
      <c r="J243">
        <v>30484611</v>
      </c>
      <c r="K243" t="str">
        <f t="shared" si="3"/>
        <v>30484611-EJECUCION</v>
      </c>
      <c r="L243" t="s">
        <v>8</v>
      </c>
    </row>
    <row r="244" spans="1:12" x14ac:dyDescent="0.25">
      <c r="A244" t="s">
        <v>168</v>
      </c>
      <c r="B244" t="s">
        <v>1308</v>
      </c>
      <c r="D244" s="1">
        <v>472705</v>
      </c>
      <c r="E244" t="s">
        <v>833</v>
      </c>
      <c r="F244" t="s">
        <v>1223</v>
      </c>
      <c r="H244" t="s">
        <v>921</v>
      </c>
      <c r="I244" t="s">
        <v>1309</v>
      </c>
      <c r="J244">
        <v>30392525</v>
      </c>
      <c r="K244" t="str">
        <f t="shared" si="3"/>
        <v>30392525-EJECUCION</v>
      </c>
    </row>
    <row r="245" spans="1:12" x14ac:dyDescent="0.25">
      <c r="A245" t="s">
        <v>168</v>
      </c>
      <c r="B245" t="s">
        <v>1310</v>
      </c>
      <c r="D245" s="1">
        <v>102208</v>
      </c>
      <c r="E245" t="s">
        <v>245</v>
      </c>
      <c r="F245" t="s">
        <v>837</v>
      </c>
      <c r="H245" t="s">
        <v>861</v>
      </c>
      <c r="I245" t="s">
        <v>1311</v>
      </c>
      <c r="J245">
        <v>40000840</v>
      </c>
      <c r="K245" t="str">
        <f t="shared" si="3"/>
        <v>40000840-EJECUCION</v>
      </c>
    </row>
    <row r="246" spans="1:12" x14ac:dyDescent="0.25">
      <c r="A246" t="s">
        <v>168</v>
      </c>
      <c r="B246" t="s">
        <v>1312</v>
      </c>
      <c r="C246" t="s">
        <v>29</v>
      </c>
      <c r="D246" s="1">
        <v>28570</v>
      </c>
      <c r="E246" t="s">
        <v>245</v>
      </c>
      <c r="F246" t="s">
        <v>837</v>
      </c>
      <c r="H246" t="s">
        <v>286</v>
      </c>
      <c r="I246" t="s">
        <v>1313</v>
      </c>
      <c r="J246">
        <v>30488659</v>
      </c>
      <c r="K246" t="str">
        <f t="shared" si="3"/>
        <v>30488659-EJECUCION</v>
      </c>
    </row>
    <row r="247" spans="1:12" x14ac:dyDescent="0.25">
      <c r="A247" t="s">
        <v>168</v>
      </c>
      <c r="B247" t="s">
        <v>1314</v>
      </c>
      <c r="C247" t="s">
        <v>29</v>
      </c>
      <c r="D247" s="1">
        <v>183854</v>
      </c>
      <c r="E247" t="s">
        <v>245</v>
      </c>
      <c r="F247" t="s">
        <v>837</v>
      </c>
      <c r="G247" t="s">
        <v>8</v>
      </c>
      <c r="H247" t="s">
        <v>275</v>
      </c>
      <c r="I247" t="s">
        <v>1315</v>
      </c>
      <c r="J247">
        <v>30117891</v>
      </c>
      <c r="K247" t="str">
        <f t="shared" si="3"/>
        <v>30117891-EJECUCION</v>
      </c>
      <c r="L247" t="s">
        <v>8</v>
      </c>
    </row>
    <row r="248" spans="1:12" x14ac:dyDescent="0.25">
      <c r="A248" t="s">
        <v>169</v>
      </c>
      <c r="B248" t="s">
        <v>1316</v>
      </c>
      <c r="D248" s="1">
        <v>404789</v>
      </c>
      <c r="E248" t="s">
        <v>833</v>
      </c>
      <c r="F248" t="s">
        <v>834</v>
      </c>
      <c r="G248" t="s">
        <v>8</v>
      </c>
      <c r="H248" t="s">
        <v>275</v>
      </c>
      <c r="I248" t="s">
        <v>1317</v>
      </c>
      <c r="J248">
        <v>30257872</v>
      </c>
      <c r="K248" t="str">
        <f t="shared" si="3"/>
        <v>30257872-PREFACTIBILIDAD</v>
      </c>
      <c r="L248" t="s">
        <v>8</v>
      </c>
    </row>
    <row r="249" spans="1:12" x14ac:dyDescent="0.25">
      <c r="A249" t="s">
        <v>168</v>
      </c>
      <c r="B249" t="s">
        <v>1318</v>
      </c>
      <c r="C249" t="s">
        <v>26</v>
      </c>
      <c r="D249" s="1">
        <v>71820</v>
      </c>
      <c r="E249" t="s">
        <v>245</v>
      </c>
      <c r="F249" t="s">
        <v>837</v>
      </c>
      <c r="H249" t="s">
        <v>286</v>
      </c>
      <c r="I249" t="s">
        <v>1319</v>
      </c>
      <c r="J249">
        <v>30488540</v>
      </c>
      <c r="K249" t="str">
        <f t="shared" si="3"/>
        <v>30488540-EJECUCION</v>
      </c>
    </row>
    <row r="250" spans="1:12" x14ac:dyDescent="0.25">
      <c r="A250" t="s">
        <v>168</v>
      </c>
      <c r="B250" t="s">
        <v>1320</v>
      </c>
      <c r="C250" t="s">
        <v>26</v>
      </c>
      <c r="D250" s="1">
        <v>38475</v>
      </c>
      <c r="E250" t="s">
        <v>245</v>
      </c>
      <c r="F250" t="s">
        <v>837</v>
      </c>
      <c r="H250" t="s">
        <v>286</v>
      </c>
      <c r="I250" t="s">
        <v>1321</v>
      </c>
      <c r="J250">
        <v>30488543</v>
      </c>
      <c r="K250" t="str">
        <f t="shared" si="3"/>
        <v>30488543-EJECUCION</v>
      </c>
    </row>
    <row r="251" spans="1:12" x14ac:dyDescent="0.25">
      <c r="A251" t="s">
        <v>9</v>
      </c>
      <c r="B251" t="s">
        <v>1322</v>
      </c>
      <c r="C251" t="s">
        <v>877</v>
      </c>
      <c r="D251" s="1">
        <v>128250</v>
      </c>
      <c r="E251" t="s">
        <v>245</v>
      </c>
      <c r="F251" t="s">
        <v>837</v>
      </c>
      <c r="H251" t="s">
        <v>286</v>
      </c>
      <c r="I251" t="s">
        <v>1323</v>
      </c>
      <c r="J251">
        <v>40001280</v>
      </c>
      <c r="K251" t="str">
        <f t="shared" si="3"/>
        <v>40001280-DISEÑO</v>
      </c>
    </row>
    <row r="252" spans="1:12" x14ac:dyDescent="0.25">
      <c r="A252" t="s">
        <v>9</v>
      </c>
      <c r="B252" t="s">
        <v>1324</v>
      </c>
      <c r="C252" t="s">
        <v>35</v>
      </c>
      <c r="D252" s="1">
        <v>71820</v>
      </c>
      <c r="E252" t="s">
        <v>245</v>
      </c>
      <c r="F252" t="s">
        <v>837</v>
      </c>
      <c r="H252" t="s">
        <v>931</v>
      </c>
      <c r="I252" t="s">
        <v>1325</v>
      </c>
      <c r="J252">
        <v>30484959</v>
      </c>
      <c r="K252" t="str">
        <f t="shared" si="3"/>
        <v>30484959-DISEÑO</v>
      </c>
    </row>
    <row r="253" spans="1:12" x14ac:dyDescent="0.25">
      <c r="A253" t="s">
        <v>168</v>
      </c>
      <c r="B253" t="s">
        <v>1326</v>
      </c>
      <c r="C253" t="s">
        <v>890</v>
      </c>
      <c r="D253" s="1">
        <v>1124795</v>
      </c>
      <c r="E253" t="s">
        <v>833</v>
      </c>
      <c r="F253" t="s">
        <v>834</v>
      </c>
      <c r="G253" t="s">
        <v>8</v>
      </c>
      <c r="H253" t="s">
        <v>275</v>
      </c>
      <c r="I253" t="s">
        <v>1327</v>
      </c>
      <c r="J253">
        <v>30122072</v>
      </c>
      <c r="K253" t="str">
        <f t="shared" si="3"/>
        <v>30122072-EJECUCION</v>
      </c>
      <c r="L253" t="s">
        <v>8</v>
      </c>
    </row>
    <row r="254" spans="1:12" x14ac:dyDescent="0.25">
      <c r="A254" t="s">
        <v>168</v>
      </c>
      <c r="B254" t="s">
        <v>1328</v>
      </c>
      <c r="D254" s="1">
        <v>22121301</v>
      </c>
      <c r="E254" t="s">
        <v>833</v>
      </c>
      <c r="F254" t="s">
        <v>834</v>
      </c>
      <c r="G254" t="s">
        <v>8</v>
      </c>
      <c r="H254" t="s">
        <v>275</v>
      </c>
      <c r="I254" t="s">
        <v>1329</v>
      </c>
      <c r="J254">
        <v>30458870</v>
      </c>
      <c r="K254" t="str">
        <f t="shared" si="3"/>
        <v>30458870-EJECUCION</v>
      </c>
      <c r="L254" t="s">
        <v>8</v>
      </c>
    </row>
    <row r="255" spans="1:12" x14ac:dyDescent="0.25">
      <c r="A255" t="s">
        <v>168</v>
      </c>
      <c r="B255" t="s">
        <v>1330</v>
      </c>
      <c r="D255" s="1">
        <v>513000</v>
      </c>
      <c r="E255" t="s">
        <v>245</v>
      </c>
      <c r="F255" t="s">
        <v>837</v>
      </c>
      <c r="H255" t="s">
        <v>861</v>
      </c>
      <c r="I255" t="s">
        <v>1331</v>
      </c>
      <c r="J255">
        <v>30468092</v>
      </c>
      <c r="K255" t="str">
        <f t="shared" si="3"/>
        <v>30468092-EJECUCION</v>
      </c>
    </row>
    <row r="256" spans="1:12" x14ac:dyDescent="0.25">
      <c r="A256" t="s">
        <v>168</v>
      </c>
      <c r="B256" t="s">
        <v>1332</v>
      </c>
      <c r="C256" t="s">
        <v>7</v>
      </c>
      <c r="D256" s="1">
        <v>3085683</v>
      </c>
      <c r="E256" t="s">
        <v>245</v>
      </c>
      <c r="F256" t="s">
        <v>837</v>
      </c>
      <c r="G256" t="s">
        <v>8</v>
      </c>
      <c r="H256" t="s">
        <v>274</v>
      </c>
      <c r="I256" t="s">
        <v>1333</v>
      </c>
      <c r="J256">
        <v>30062818</v>
      </c>
      <c r="K256" t="str">
        <f t="shared" si="3"/>
        <v>30062818-EJECUCION</v>
      </c>
      <c r="L256" t="s">
        <v>8</v>
      </c>
    </row>
    <row r="257" spans="1:12" x14ac:dyDescent="0.25">
      <c r="A257" t="s">
        <v>9</v>
      </c>
      <c r="B257" t="s">
        <v>1334</v>
      </c>
      <c r="C257" t="s">
        <v>877</v>
      </c>
      <c r="D257" s="1">
        <v>121225</v>
      </c>
      <c r="E257" t="s">
        <v>833</v>
      </c>
      <c r="F257" t="s">
        <v>834</v>
      </c>
      <c r="G257" t="s">
        <v>8</v>
      </c>
      <c r="H257" t="s">
        <v>275</v>
      </c>
      <c r="I257" t="s">
        <v>1335</v>
      </c>
      <c r="J257">
        <v>30124002</v>
      </c>
      <c r="K257" t="str">
        <f t="shared" si="3"/>
        <v>30124002-DISEÑO</v>
      </c>
      <c r="L257" t="s">
        <v>8</v>
      </c>
    </row>
    <row r="258" spans="1:12" x14ac:dyDescent="0.25">
      <c r="A258" t="s">
        <v>168</v>
      </c>
      <c r="B258" t="s">
        <v>1336</v>
      </c>
      <c r="C258" t="s">
        <v>890</v>
      </c>
      <c r="D258" s="1">
        <v>1215107</v>
      </c>
      <c r="E258" t="s">
        <v>245</v>
      </c>
      <c r="F258" t="s">
        <v>837</v>
      </c>
      <c r="H258" t="s">
        <v>275</v>
      </c>
      <c r="I258" t="s">
        <v>730</v>
      </c>
      <c r="J258">
        <v>20195455</v>
      </c>
      <c r="K258" t="str">
        <f t="shared" si="3"/>
        <v>20195455-EJECUCION</v>
      </c>
    </row>
    <row r="259" spans="1:12" x14ac:dyDescent="0.25">
      <c r="A259" t="s">
        <v>168</v>
      </c>
      <c r="B259" t="s">
        <v>1337</v>
      </c>
      <c r="C259" t="s">
        <v>39</v>
      </c>
      <c r="D259" s="1">
        <v>382958</v>
      </c>
      <c r="E259" t="s">
        <v>833</v>
      </c>
      <c r="F259" t="s">
        <v>911</v>
      </c>
      <c r="G259" t="s">
        <v>8</v>
      </c>
      <c r="H259" t="s">
        <v>857</v>
      </c>
      <c r="I259" t="s">
        <v>1338</v>
      </c>
      <c r="J259">
        <v>30128989</v>
      </c>
      <c r="K259" t="str">
        <f t="shared" ref="K259:K322" si="4">CONCATENATE(J259,"-",A259)</f>
        <v>30128989-EJECUCION</v>
      </c>
      <c r="L259" t="s">
        <v>8</v>
      </c>
    </row>
    <row r="260" spans="1:12" x14ac:dyDescent="0.25">
      <c r="A260" t="s">
        <v>168</v>
      </c>
      <c r="B260" t="s">
        <v>1339</v>
      </c>
      <c r="C260" t="s">
        <v>17</v>
      </c>
      <c r="D260" s="1">
        <v>89999</v>
      </c>
      <c r="E260" t="s">
        <v>245</v>
      </c>
      <c r="F260" t="s">
        <v>837</v>
      </c>
      <c r="H260" t="s">
        <v>841</v>
      </c>
      <c r="I260" t="s">
        <v>1340</v>
      </c>
      <c r="J260">
        <v>30483800</v>
      </c>
      <c r="K260" t="str">
        <f t="shared" si="4"/>
        <v>30483800-EJECUCION</v>
      </c>
    </row>
    <row r="261" spans="1:12" x14ac:dyDescent="0.25">
      <c r="A261" t="s">
        <v>9</v>
      </c>
      <c r="B261" t="s">
        <v>1341</v>
      </c>
      <c r="D261" s="1">
        <v>315552</v>
      </c>
      <c r="E261" t="s">
        <v>245</v>
      </c>
      <c r="F261" t="s">
        <v>837</v>
      </c>
      <c r="G261" t="s">
        <v>8</v>
      </c>
      <c r="H261" t="s">
        <v>275</v>
      </c>
      <c r="I261" t="s">
        <v>1342</v>
      </c>
      <c r="J261">
        <v>30465788</v>
      </c>
      <c r="K261" t="str">
        <f t="shared" si="4"/>
        <v>30465788-DISEÑO</v>
      </c>
      <c r="L261" t="s">
        <v>8</v>
      </c>
    </row>
    <row r="262" spans="1:12" x14ac:dyDescent="0.25">
      <c r="A262" t="s">
        <v>9</v>
      </c>
      <c r="B262" t="s">
        <v>1343</v>
      </c>
      <c r="C262" t="s">
        <v>36</v>
      </c>
      <c r="D262" s="1">
        <v>46583</v>
      </c>
      <c r="E262" t="s">
        <v>833</v>
      </c>
      <c r="F262" t="s">
        <v>911</v>
      </c>
      <c r="G262" t="s">
        <v>308</v>
      </c>
      <c r="H262" t="s">
        <v>857</v>
      </c>
      <c r="I262" t="s">
        <v>1344</v>
      </c>
      <c r="J262">
        <v>30135220</v>
      </c>
      <c r="K262" t="str">
        <f t="shared" si="4"/>
        <v>30135220-DISEÑO</v>
      </c>
      <c r="L262" t="s">
        <v>308</v>
      </c>
    </row>
    <row r="263" spans="1:12" x14ac:dyDescent="0.25">
      <c r="A263" t="s">
        <v>168</v>
      </c>
      <c r="B263" t="s">
        <v>1345</v>
      </c>
      <c r="D263" s="1">
        <v>2145221</v>
      </c>
      <c r="E263" t="s">
        <v>833</v>
      </c>
      <c r="F263" t="s">
        <v>834</v>
      </c>
      <c r="G263" t="s">
        <v>8</v>
      </c>
      <c r="H263" t="s">
        <v>275</v>
      </c>
      <c r="I263" t="s">
        <v>1346</v>
      </c>
      <c r="J263">
        <v>30061828</v>
      </c>
      <c r="K263" t="str">
        <f t="shared" si="4"/>
        <v>30061828-EJECUCION</v>
      </c>
      <c r="L263" t="s">
        <v>8</v>
      </c>
    </row>
    <row r="264" spans="1:12" x14ac:dyDescent="0.25">
      <c r="A264" t="s">
        <v>168</v>
      </c>
      <c r="B264" t="s">
        <v>1347</v>
      </c>
      <c r="D264" s="1">
        <v>22299987</v>
      </c>
      <c r="E264" t="s">
        <v>833</v>
      </c>
      <c r="F264" t="s">
        <v>834</v>
      </c>
      <c r="H264" t="s">
        <v>275</v>
      </c>
      <c r="I264" t="s">
        <v>1348</v>
      </c>
      <c r="J264">
        <v>30123001</v>
      </c>
      <c r="K264" t="str">
        <f t="shared" si="4"/>
        <v>30123001-EJECUCION</v>
      </c>
    </row>
    <row r="265" spans="1:12" x14ac:dyDescent="0.25">
      <c r="A265" t="s">
        <v>9</v>
      </c>
      <c r="B265" t="s">
        <v>451</v>
      </c>
      <c r="C265" t="s">
        <v>16</v>
      </c>
      <c r="D265" s="1">
        <v>38988</v>
      </c>
      <c r="E265" t="s">
        <v>245</v>
      </c>
      <c r="F265" t="s">
        <v>837</v>
      </c>
      <c r="H265" t="s">
        <v>845</v>
      </c>
      <c r="I265" t="s">
        <v>1349</v>
      </c>
      <c r="J265">
        <v>30486132</v>
      </c>
      <c r="K265" t="str">
        <f t="shared" si="4"/>
        <v>30486132-DISEÑO</v>
      </c>
    </row>
    <row r="266" spans="1:12" x14ac:dyDescent="0.25">
      <c r="A266" t="s">
        <v>168</v>
      </c>
      <c r="B266" t="s">
        <v>1350</v>
      </c>
      <c r="C266" t="s">
        <v>36</v>
      </c>
      <c r="D266" s="1">
        <v>103159</v>
      </c>
      <c r="E266" t="s">
        <v>245</v>
      </c>
      <c r="F266" t="s">
        <v>837</v>
      </c>
      <c r="H266" t="s">
        <v>275</v>
      </c>
      <c r="I266" t="s">
        <v>1351</v>
      </c>
      <c r="J266">
        <v>30291576</v>
      </c>
      <c r="K266" t="str">
        <f t="shared" si="4"/>
        <v>30291576-EJECUCION</v>
      </c>
    </row>
    <row r="267" spans="1:12" x14ac:dyDescent="0.25">
      <c r="A267" t="s">
        <v>9</v>
      </c>
      <c r="B267" t="s">
        <v>1352</v>
      </c>
      <c r="C267" t="s">
        <v>19</v>
      </c>
      <c r="D267" s="1">
        <v>49248</v>
      </c>
      <c r="E267" t="s">
        <v>245</v>
      </c>
      <c r="F267" t="s">
        <v>837</v>
      </c>
      <c r="H267" t="s">
        <v>841</v>
      </c>
      <c r="I267" t="s">
        <v>1353</v>
      </c>
      <c r="J267">
        <v>30485216</v>
      </c>
      <c r="K267" t="str">
        <f t="shared" si="4"/>
        <v>30485216-DISEÑO</v>
      </c>
    </row>
    <row r="268" spans="1:12" x14ac:dyDescent="0.25">
      <c r="A268" t="s">
        <v>168</v>
      </c>
      <c r="B268" t="s">
        <v>1354</v>
      </c>
      <c r="C268" t="s">
        <v>44</v>
      </c>
      <c r="D268" s="1">
        <v>9738091</v>
      </c>
      <c r="E268" t="s">
        <v>245</v>
      </c>
      <c r="F268" t="s">
        <v>837</v>
      </c>
      <c r="G268" t="s">
        <v>8</v>
      </c>
      <c r="H268" t="s">
        <v>275</v>
      </c>
      <c r="I268" t="s">
        <v>1355</v>
      </c>
      <c r="J268">
        <v>30342673</v>
      </c>
      <c r="K268" t="str">
        <f t="shared" si="4"/>
        <v>30342673-EJECUCION</v>
      </c>
      <c r="L268" t="s">
        <v>8</v>
      </c>
    </row>
    <row r="269" spans="1:12" x14ac:dyDescent="0.25">
      <c r="A269" t="s">
        <v>168</v>
      </c>
      <c r="B269" t="s">
        <v>1356</v>
      </c>
      <c r="C269" t="s">
        <v>33</v>
      </c>
      <c r="D269" s="1">
        <v>279072</v>
      </c>
      <c r="E269" t="s">
        <v>245</v>
      </c>
      <c r="F269" t="s">
        <v>837</v>
      </c>
      <c r="H269" t="s">
        <v>864</v>
      </c>
      <c r="I269" t="s">
        <v>1357</v>
      </c>
      <c r="J269">
        <v>30485370</v>
      </c>
      <c r="K269" t="str">
        <f t="shared" si="4"/>
        <v>30485370-EJECUCION</v>
      </c>
    </row>
    <row r="270" spans="1:12" x14ac:dyDescent="0.25">
      <c r="A270" t="s">
        <v>9</v>
      </c>
      <c r="B270" t="s">
        <v>1358</v>
      </c>
      <c r="C270" t="s">
        <v>25</v>
      </c>
      <c r="D270" s="1">
        <v>76028</v>
      </c>
      <c r="E270" t="s">
        <v>245</v>
      </c>
      <c r="F270" t="s">
        <v>837</v>
      </c>
      <c r="H270" t="s">
        <v>841</v>
      </c>
      <c r="I270" t="s">
        <v>1359</v>
      </c>
      <c r="J270">
        <v>30073995</v>
      </c>
      <c r="K270" t="str">
        <f t="shared" si="4"/>
        <v>30073995-DISEÑO</v>
      </c>
    </row>
    <row r="271" spans="1:12" x14ac:dyDescent="0.25">
      <c r="A271" t="s">
        <v>9</v>
      </c>
      <c r="B271" t="s">
        <v>1360</v>
      </c>
      <c r="C271" t="s">
        <v>18</v>
      </c>
      <c r="D271" s="1">
        <v>51095</v>
      </c>
      <c r="E271" t="s">
        <v>833</v>
      </c>
      <c r="F271" t="s">
        <v>911</v>
      </c>
      <c r="G271" t="s">
        <v>308</v>
      </c>
      <c r="H271" t="s">
        <v>857</v>
      </c>
      <c r="I271" t="s">
        <v>1361</v>
      </c>
      <c r="J271">
        <v>30485764</v>
      </c>
      <c r="K271" t="str">
        <f t="shared" si="4"/>
        <v>30485764-DISEÑO</v>
      </c>
      <c r="L271" t="s">
        <v>308</v>
      </c>
    </row>
    <row r="272" spans="1:12" x14ac:dyDescent="0.25">
      <c r="A272" t="s">
        <v>168</v>
      </c>
      <c r="B272" t="s">
        <v>1362</v>
      </c>
      <c r="D272" s="1">
        <v>1055427</v>
      </c>
      <c r="E272" t="s">
        <v>245</v>
      </c>
      <c r="F272" t="s">
        <v>837</v>
      </c>
      <c r="H272" t="s">
        <v>274</v>
      </c>
      <c r="I272" t="s">
        <v>1363</v>
      </c>
      <c r="J272">
        <v>30488894</v>
      </c>
      <c r="K272" t="str">
        <f t="shared" si="4"/>
        <v>30488894-EJECUCION</v>
      </c>
    </row>
    <row r="273" spans="1:12" x14ac:dyDescent="0.25">
      <c r="A273" t="s">
        <v>168</v>
      </c>
      <c r="B273" t="s">
        <v>1364</v>
      </c>
      <c r="C273" t="s">
        <v>7</v>
      </c>
      <c r="D273" s="1">
        <v>565047</v>
      </c>
      <c r="E273" t="s">
        <v>833</v>
      </c>
      <c r="F273" t="s">
        <v>911</v>
      </c>
      <c r="H273" t="s">
        <v>857</v>
      </c>
      <c r="I273" t="s">
        <v>1365</v>
      </c>
      <c r="J273">
        <v>30462952</v>
      </c>
      <c r="K273" t="str">
        <f t="shared" si="4"/>
        <v>30462952-EJECUCION</v>
      </c>
    </row>
    <row r="274" spans="1:12" x14ac:dyDescent="0.25">
      <c r="A274" t="s">
        <v>168</v>
      </c>
      <c r="B274" t="s">
        <v>1366</v>
      </c>
      <c r="C274" t="s">
        <v>890</v>
      </c>
      <c r="D274" s="1">
        <v>862239</v>
      </c>
      <c r="E274" t="s">
        <v>833</v>
      </c>
      <c r="F274" t="s">
        <v>911</v>
      </c>
      <c r="H274" t="s">
        <v>857</v>
      </c>
      <c r="I274" t="s">
        <v>1367</v>
      </c>
      <c r="J274">
        <v>30463129</v>
      </c>
      <c r="K274" t="str">
        <f t="shared" si="4"/>
        <v>30463129-EJECUCION</v>
      </c>
    </row>
    <row r="275" spans="1:12" x14ac:dyDescent="0.25">
      <c r="A275" t="s">
        <v>9</v>
      </c>
      <c r="B275" t="s">
        <v>1368</v>
      </c>
      <c r="C275" t="s">
        <v>28</v>
      </c>
      <c r="D275" s="1">
        <v>85577</v>
      </c>
      <c r="E275" t="s">
        <v>833</v>
      </c>
      <c r="F275" t="s">
        <v>911</v>
      </c>
      <c r="H275" t="s">
        <v>857</v>
      </c>
      <c r="I275" t="s">
        <v>1369</v>
      </c>
      <c r="J275">
        <v>30463128</v>
      </c>
      <c r="K275" t="str">
        <f t="shared" si="4"/>
        <v>30463128-DISEÑO</v>
      </c>
    </row>
    <row r="276" spans="1:12" x14ac:dyDescent="0.25">
      <c r="A276" t="s">
        <v>169</v>
      </c>
      <c r="B276" t="s">
        <v>1370</v>
      </c>
      <c r="C276" t="s">
        <v>43</v>
      </c>
      <c r="D276" s="1">
        <v>205713</v>
      </c>
      <c r="E276" t="s">
        <v>833</v>
      </c>
      <c r="F276" t="s">
        <v>834</v>
      </c>
      <c r="G276" t="s">
        <v>8</v>
      </c>
      <c r="H276" t="s">
        <v>275</v>
      </c>
      <c r="I276" t="s">
        <v>1371</v>
      </c>
      <c r="J276">
        <v>30483135</v>
      </c>
      <c r="K276" t="str">
        <f t="shared" si="4"/>
        <v>30483135-PREFACTIBILIDAD</v>
      </c>
      <c r="L276" t="s">
        <v>8</v>
      </c>
    </row>
    <row r="277" spans="1:12" x14ac:dyDescent="0.25">
      <c r="A277" t="s">
        <v>168</v>
      </c>
      <c r="B277" t="s">
        <v>1372</v>
      </c>
      <c r="C277" t="s">
        <v>37</v>
      </c>
      <c r="D277" s="1">
        <v>430402</v>
      </c>
      <c r="E277" t="s">
        <v>245</v>
      </c>
      <c r="F277" t="s">
        <v>837</v>
      </c>
      <c r="H277" t="s">
        <v>275</v>
      </c>
      <c r="I277" t="s">
        <v>1373</v>
      </c>
      <c r="J277">
        <v>30466153</v>
      </c>
      <c r="K277" t="str">
        <f t="shared" si="4"/>
        <v>30466153-EJECUCION</v>
      </c>
    </row>
    <row r="278" spans="1:12" x14ac:dyDescent="0.25">
      <c r="A278" t="s">
        <v>168</v>
      </c>
      <c r="B278" t="s">
        <v>1374</v>
      </c>
      <c r="D278" s="1">
        <v>841148</v>
      </c>
      <c r="E278" t="s">
        <v>245</v>
      </c>
      <c r="F278" t="s">
        <v>837</v>
      </c>
      <c r="H278" t="s">
        <v>861</v>
      </c>
      <c r="I278" t="s">
        <v>1375</v>
      </c>
      <c r="J278">
        <v>30485172</v>
      </c>
      <c r="K278" t="str">
        <f t="shared" si="4"/>
        <v>30485172-EJECUCION</v>
      </c>
    </row>
    <row r="279" spans="1:12" x14ac:dyDescent="0.25">
      <c r="A279" t="s">
        <v>9</v>
      </c>
      <c r="B279" t="s">
        <v>1376</v>
      </c>
      <c r="D279" s="1">
        <v>1932272</v>
      </c>
      <c r="E279" t="s">
        <v>833</v>
      </c>
      <c r="F279" t="s">
        <v>834</v>
      </c>
      <c r="G279" t="s">
        <v>296</v>
      </c>
      <c r="H279" t="s">
        <v>275</v>
      </c>
      <c r="I279" t="s">
        <v>1377</v>
      </c>
      <c r="J279">
        <v>30110267</v>
      </c>
      <c r="K279" t="str">
        <f t="shared" si="4"/>
        <v>30110267-DISEÑO</v>
      </c>
      <c r="L279" t="s">
        <v>296</v>
      </c>
    </row>
    <row r="280" spans="1:12" x14ac:dyDescent="0.25">
      <c r="A280" t="s">
        <v>168</v>
      </c>
      <c r="B280" t="s">
        <v>1378</v>
      </c>
      <c r="C280" t="s">
        <v>890</v>
      </c>
      <c r="D280" s="1">
        <v>7050986</v>
      </c>
      <c r="E280" t="s">
        <v>833</v>
      </c>
      <c r="F280" t="s">
        <v>1163</v>
      </c>
      <c r="G280" t="s">
        <v>8</v>
      </c>
      <c r="H280" t="s">
        <v>921</v>
      </c>
      <c r="I280" t="s">
        <v>1379</v>
      </c>
      <c r="J280">
        <v>30116443</v>
      </c>
      <c r="K280" t="str">
        <f t="shared" si="4"/>
        <v>30116443-EJECUCION</v>
      </c>
      <c r="L280" t="s">
        <v>8</v>
      </c>
    </row>
    <row r="281" spans="1:12" x14ac:dyDescent="0.25">
      <c r="A281" t="s">
        <v>168</v>
      </c>
      <c r="B281" t="s">
        <v>1380</v>
      </c>
      <c r="C281" t="s">
        <v>964</v>
      </c>
      <c r="D281" s="1">
        <v>93000</v>
      </c>
      <c r="E281" t="s">
        <v>833</v>
      </c>
      <c r="F281" t="s">
        <v>1260</v>
      </c>
      <c r="H281" t="s">
        <v>931</v>
      </c>
      <c r="I281" t="s">
        <v>1381</v>
      </c>
      <c r="J281">
        <v>40003083</v>
      </c>
      <c r="K281" t="str">
        <f t="shared" si="4"/>
        <v>40003083-EJECUCION</v>
      </c>
    </row>
    <row r="282" spans="1:12" x14ac:dyDescent="0.25">
      <c r="A282" t="s">
        <v>168</v>
      </c>
      <c r="B282" t="s">
        <v>1382</v>
      </c>
      <c r="C282" t="s">
        <v>890</v>
      </c>
      <c r="D282" s="1">
        <v>445264</v>
      </c>
      <c r="E282" t="s">
        <v>245</v>
      </c>
      <c r="F282" t="s">
        <v>837</v>
      </c>
      <c r="G282" t="s">
        <v>8</v>
      </c>
      <c r="H282" t="s">
        <v>845</v>
      </c>
      <c r="I282" t="s">
        <v>729</v>
      </c>
      <c r="J282">
        <v>30461279</v>
      </c>
      <c r="K282" t="str">
        <f t="shared" si="4"/>
        <v>30461279-EJECUCION</v>
      </c>
      <c r="L282" t="s">
        <v>8</v>
      </c>
    </row>
    <row r="283" spans="1:12" x14ac:dyDescent="0.25">
      <c r="A283" t="s">
        <v>168</v>
      </c>
      <c r="B283" t="s">
        <v>1383</v>
      </c>
      <c r="D283" s="1">
        <v>47895</v>
      </c>
      <c r="E283" t="s">
        <v>833</v>
      </c>
      <c r="F283" t="s">
        <v>1384</v>
      </c>
      <c r="H283" t="s">
        <v>286</v>
      </c>
      <c r="I283" t="s">
        <v>1385</v>
      </c>
      <c r="J283">
        <v>30464765</v>
      </c>
      <c r="K283" t="str">
        <f t="shared" si="4"/>
        <v>30464765-EJECUCION</v>
      </c>
    </row>
    <row r="284" spans="1:12" x14ac:dyDescent="0.25">
      <c r="A284" t="s">
        <v>168</v>
      </c>
      <c r="B284" t="s">
        <v>364</v>
      </c>
      <c r="C284" t="s">
        <v>38</v>
      </c>
      <c r="D284" s="1">
        <v>513000</v>
      </c>
      <c r="E284" t="s">
        <v>245</v>
      </c>
      <c r="F284" t="s">
        <v>837</v>
      </c>
      <c r="H284" t="s">
        <v>274</v>
      </c>
      <c r="I284" t="s">
        <v>1386</v>
      </c>
      <c r="J284">
        <v>30480722</v>
      </c>
      <c r="K284" t="str">
        <f t="shared" si="4"/>
        <v>30480722-EJECUCION</v>
      </c>
    </row>
    <row r="285" spans="1:12" x14ac:dyDescent="0.25">
      <c r="A285" t="s">
        <v>168</v>
      </c>
      <c r="B285" t="s">
        <v>1387</v>
      </c>
      <c r="C285" t="s">
        <v>16</v>
      </c>
      <c r="D285" s="1">
        <v>574818</v>
      </c>
      <c r="E285" t="s">
        <v>245</v>
      </c>
      <c r="F285" t="s">
        <v>837</v>
      </c>
      <c r="G285" t="s">
        <v>308</v>
      </c>
      <c r="H285" t="s">
        <v>274</v>
      </c>
      <c r="I285" t="s">
        <v>1388</v>
      </c>
      <c r="J285">
        <v>30068433</v>
      </c>
      <c r="K285" t="str">
        <f t="shared" si="4"/>
        <v>30068433-EJECUCION</v>
      </c>
      <c r="L285" t="s">
        <v>308</v>
      </c>
    </row>
    <row r="286" spans="1:12" x14ac:dyDescent="0.25">
      <c r="A286" t="s">
        <v>1389</v>
      </c>
      <c r="B286" t="s">
        <v>1390</v>
      </c>
      <c r="D286" s="1">
        <v>469049</v>
      </c>
      <c r="E286" t="s">
        <v>245</v>
      </c>
      <c r="F286" t="s">
        <v>837</v>
      </c>
      <c r="H286" t="s">
        <v>286</v>
      </c>
      <c r="I286" t="s">
        <v>1391</v>
      </c>
      <c r="J286">
        <v>30409780</v>
      </c>
      <c r="K286" t="str">
        <f t="shared" si="4"/>
        <v>30409780-FACTIBILIDAD</v>
      </c>
    </row>
    <row r="287" spans="1:12" x14ac:dyDescent="0.25">
      <c r="A287" t="s">
        <v>168</v>
      </c>
      <c r="B287" t="s">
        <v>1392</v>
      </c>
      <c r="D287" s="1">
        <v>1222022</v>
      </c>
      <c r="E287" t="s">
        <v>833</v>
      </c>
      <c r="F287" t="s">
        <v>1106</v>
      </c>
      <c r="H287" t="s">
        <v>275</v>
      </c>
      <c r="I287" t="s">
        <v>1393</v>
      </c>
      <c r="J287">
        <v>30483183</v>
      </c>
      <c r="K287" t="str">
        <f t="shared" si="4"/>
        <v>30483183-EJECUCION</v>
      </c>
    </row>
    <row r="288" spans="1:12" x14ac:dyDescent="0.25">
      <c r="A288" t="s">
        <v>9</v>
      </c>
      <c r="B288" t="s">
        <v>1394</v>
      </c>
      <c r="C288" t="s">
        <v>25</v>
      </c>
      <c r="D288" s="1">
        <v>70997</v>
      </c>
      <c r="E288" t="s">
        <v>245</v>
      </c>
      <c r="F288" t="s">
        <v>837</v>
      </c>
      <c r="H288" t="s">
        <v>841</v>
      </c>
      <c r="I288" t="s">
        <v>1395</v>
      </c>
      <c r="J288">
        <v>30135847</v>
      </c>
      <c r="K288" t="str">
        <f t="shared" si="4"/>
        <v>30135847-DISEÑO</v>
      </c>
    </row>
    <row r="289" spans="1:12" x14ac:dyDescent="0.25">
      <c r="A289" t="s">
        <v>168</v>
      </c>
      <c r="B289" t="s">
        <v>1396</v>
      </c>
      <c r="C289" t="s">
        <v>7</v>
      </c>
      <c r="D289" s="1">
        <v>307801</v>
      </c>
      <c r="E289" t="s">
        <v>833</v>
      </c>
      <c r="F289" t="s">
        <v>1145</v>
      </c>
      <c r="H289" t="s">
        <v>845</v>
      </c>
      <c r="I289" t="s">
        <v>1397</v>
      </c>
      <c r="J289">
        <v>30376573</v>
      </c>
      <c r="K289" t="str">
        <f t="shared" si="4"/>
        <v>30376573-EJECUCION</v>
      </c>
    </row>
    <row r="290" spans="1:12" x14ac:dyDescent="0.25">
      <c r="A290" t="s">
        <v>168</v>
      </c>
      <c r="B290" t="s">
        <v>1398</v>
      </c>
      <c r="D290" s="1">
        <v>305132</v>
      </c>
      <c r="E290" t="s">
        <v>245</v>
      </c>
      <c r="F290" t="s">
        <v>837</v>
      </c>
      <c r="H290" t="s">
        <v>861</v>
      </c>
      <c r="I290" t="s">
        <v>1399</v>
      </c>
      <c r="J290">
        <v>30485242</v>
      </c>
      <c r="K290" t="str">
        <f t="shared" si="4"/>
        <v>30485242-EJECUCION</v>
      </c>
    </row>
    <row r="291" spans="1:12" x14ac:dyDescent="0.25">
      <c r="A291" t="s">
        <v>168</v>
      </c>
      <c r="B291" t="s">
        <v>1400</v>
      </c>
      <c r="C291" t="s">
        <v>33</v>
      </c>
      <c r="D291" s="1">
        <v>8395111</v>
      </c>
      <c r="E291" t="s">
        <v>833</v>
      </c>
      <c r="F291" t="s">
        <v>972</v>
      </c>
      <c r="G291" t="s">
        <v>8</v>
      </c>
      <c r="H291" t="s">
        <v>857</v>
      </c>
      <c r="I291" t="s">
        <v>1401</v>
      </c>
      <c r="J291">
        <v>30352477</v>
      </c>
      <c r="K291" t="str">
        <f t="shared" si="4"/>
        <v>30352477-EJECUCION</v>
      </c>
      <c r="L291" t="s">
        <v>8</v>
      </c>
    </row>
    <row r="292" spans="1:12" x14ac:dyDescent="0.25">
      <c r="A292" t="s">
        <v>168</v>
      </c>
      <c r="B292" t="s">
        <v>1402</v>
      </c>
      <c r="C292" t="s">
        <v>39</v>
      </c>
      <c r="D292" s="1">
        <v>475600</v>
      </c>
      <c r="E292" t="s">
        <v>833</v>
      </c>
      <c r="F292" t="s">
        <v>977</v>
      </c>
      <c r="G292" t="s">
        <v>8</v>
      </c>
      <c r="H292" t="s">
        <v>274</v>
      </c>
      <c r="I292" t="s">
        <v>1403</v>
      </c>
      <c r="J292">
        <v>30429525</v>
      </c>
      <c r="K292" t="str">
        <f t="shared" si="4"/>
        <v>30429525-EJECUCION</v>
      </c>
      <c r="L292" t="s">
        <v>8</v>
      </c>
    </row>
    <row r="293" spans="1:12" x14ac:dyDescent="0.25">
      <c r="A293" t="s">
        <v>168</v>
      </c>
      <c r="B293" t="s">
        <v>1404</v>
      </c>
      <c r="C293" t="s">
        <v>33</v>
      </c>
      <c r="D293" s="1">
        <v>5158784</v>
      </c>
      <c r="E293" t="s">
        <v>833</v>
      </c>
      <c r="F293" t="s">
        <v>1163</v>
      </c>
      <c r="G293" t="s">
        <v>8</v>
      </c>
      <c r="H293" t="s">
        <v>921</v>
      </c>
      <c r="I293" t="s">
        <v>1405</v>
      </c>
      <c r="J293">
        <v>30116113</v>
      </c>
      <c r="K293" t="str">
        <f t="shared" si="4"/>
        <v>30116113-EJECUCION</v>
      </c>
      <c r="L293" t="s">
        <v>8</v>
      </c>
    </row>
    <row r="294" spans="1:12" x14ac:dyDescent="0.25">
      <c r="A294" t="s">
        <v>168</v>
      </c>
      <c r="B294" t="s">
        <v>1406</v>
      </c>
      <c r="C294" t="s">
        <v>289</v>
      </c>
      <c r="D294" s="1">
        <v>61088</v>
      </c>
      <c r="E294" t="s">
        <v>245</v>
      </c>
      <c r="F294" t="s">
        <v>837</v>
      </c>
      <c r="H294" t="s">
        <v>857</v>
      </c>
      <c r="I294" t="s">
        <v>1407</v>
      </c>
      <c r="J294">
        <v>30488936</v>
      </c>
      <c r="K294" t="str">
        <f t="shared" si="4"/>
        <v>30488936-EJECUCION</v>
      </c>
    </row>
    <row r="295" spans="1:12" x14ac:dyDescent="0.25">
      <c r="A295" t="s">
        <v>168</v>
      </c>
      <c r="B295" t="s">
        <v>1408</v>
      </c>
      <c r="C295" t="s">
        <v>890</v>
      </c>
      <c r="D295" s="1">
        <v>2060723</v>
      </c>
      <c r="E295" t="s">
        <v>245</v>
      </c>
      <c r="F295" t="s">
        <v>837</v>
      </c>
      <c r="G295" t="s">
        <v>8</v>
      </c>
      <c r="H295" t="s">
        <v>286</v>
      </c>
      <c r="I295" t="s">
        <v>1409</v>
      </c>
      <c r="J295">
        <v>30129273</v>
      </c>
      <c r="K295" t="str">
        <f t="shared" si="4"/>
        <v>30129273-EJECUCION</v>
      </c>
      <c r="L295" t="s">
        <v>8</v>
      </c>
    </row>
    <row r="296" spans="1:12" x14ac:dyDescent="0.25">
      <c r="A296" t="s">
        <v>168</v>
      </c>
      <c r="B296" t="s">
        <v>1410</v>
      </c>
      <c r="D296" s="1">
        <v>17867754</v>
      </c>
      <c r="E296" t="s">
        <v>833</v>
      </c>
      <c r="F296" t="s">
        <v>834</v>
      </c>
      <c r="H296" t="s">
        <v>275</v>
      </c>
      <c r="I296" t="s">
        <v>1411</v>
      </c>
      <c r="J296">
        <v>30176622</v>
      </c>
      <c r="K296" t="str">
        <f t="shared" si="4"/>
        <v>30176622-EJECUCION</v>
      </c>
    </row>
    <row r="297" spans="1:12" x14ac:dyDescent="0.25">
      <c r="A297" t="s">
        <v>168</v>
      </c>
      <c r="B297" t="s">
        <v>1412</v>
      </c>
      <c r="D297" s="1">
        <v>21794620</v>
      </c>
      <c r="E297" t="s">
        <v>833</v>
      </c>
      <c r="F297" t="s">
        <v>834</v>
      </c>
      <c r="G297" t="s">
        <v>8</v>
      </c>
      <c r="H297" t="s">
        <v>275</v>
      </c>
      <c r="I297" t="s">
        <v>1413</v>
      </c>
      <c r="J297">
        <v>30287426</v>
      </c>
      <c r="K297" t="str">
        <f t="shared" si="4"/>
        <v>30287426-EJECUCION</v>
      </c>
      <c r="L297" t="s">
        <v>8</v>
      </c>
    </row>
    <row r="298" spans="1:12" x14ac:dyDescent="0.25">
      <c r="A298" t="s">
        <v>168</v>
      </c>
      <c r="B298" t="s">
        <v>1414</v>
      </c>
      <c r="C298" t="s">
        <v>7</v>
      </c>
      <c r="D298" s="1">
        <v>262264</v>
      </c>
      <c r="E298" t="s">
        <v>245</v>
      </c>
      <c r="F298" t="s">
        <v>837</v>
      </c>
      <c r="H298" t="s">
        <v>861</v>
      </c>
      <c r="I298" t="s">
        <v>1415</v>
      </c>
      <c r="J298">
        <v>30136293</v>
      </c>
      <c r="K298" t="str">
        <f t="shared" si="4"/>
        <v>30136293-EJECUCION</v>
      </c>
    </row>
    <row r="299" spans="1:12" x14ac:dyDescent="0.25">
      <c r="A299" t="s">
        <v>168</v>
      </c>
      <c r="B299" t="s">
        <v>1416</v>
      </c>
      <c r="D299" s="1">
        <v>4415708</v>
      </c>
      <c r="E299" t="s">
        <v>833</v>
      </c>
      <c r="F299" t="s">
        <v>911</v>
      </c>
      <c r="G299" t="s">
        <v>8</v>
      </c>
      <c r="H299" t="s">
        <v>275</v>
      </c>
      <c r="I299" t="s">
        <v>1417</v>
      </c>
      <c r="J299">
        <v>30386776</v>
      </c>
      <c r="K299" t="str">
        <f t="shared" si="4"/>
        <v>30386776-EJECUCION</v>
      </c>
      <c r="L299" t="s">
        <v>8</v>
      </c>
    </row>
    <row r="300" spans="1:12" x14ac:dyDescent="0.25">
      <c r="A300" t="s">
        <v>168</v>
      </c>
      <c r="B300" t="s">
        <v>1418</v>
      </c>
      <c r="C300" t="s">
        <v>31</v>
      </c>
      <c r="D300" s="1">
        <v>542754</v>
      </c>
      <c r="E300" t="s">
        <v>245</v>
      </c>
      <c r="F300" t="s">
        <v>837</v>
      </c>
      <c r="H300" t="s">
        <v>275</v>
      </c>
      <c r="I300" t="s">
        <v>1419</v>
      </c>
      <c r="J300">
        <v>40001812</v>
      </c>
      <c r="K300" t="str">
        <f t="shared" si="4"/>
        <v>40001812-EJECUCION</v>
      </c>
    </row>
    <row r="301" spans="1:12" x14ac:dyDescent="0.25">
      <c r="A301" t="s">
        <v>168</v>
      </c>
      <c r="B301" t="s">
        <v>1420</v>
      </c>
      <c r="C301" t="s">
        <v>27</v>
      </c>
      <c r="D301" s="1">
        <v>153900</v>
      </c>
      <c r="E301" t="s">
        <v>245</v>
      </c>
      <c r="F301" t="s">
        <v>837</v>
      </c>
      <c r="H301" t="s">
        <v>838</v>
      </c>
      <c r="I301" t="s">
        <v>1421</v>
      </c>
      <c r="J301">
        <v>30485168</v>
      </c>
      <c r="K301" t="str">
        <f t="shared" si="4"/>
        <v>30485168-EJECUCION</v>
      </c>
    </row>
    <row r="302" spans="1:12" x14ac:dyDescent="0.25">
      <c r="A302" t="s">
        <v>168</v>
      </c>
      <c r="B302" t="s">
        <v>1422</v>
      </c>
      <c r="C302" t="s">
        <v>26</v>
      </c>
      <c r="D302" s="1">
        <v>87210</v>
      </c>
      <c r="E302" t="s">
        <v>833</v>
      </c>
      <c r="F302" t="s">
        <v>1151</v>
      </c>
      <c r="H302" t="s">
        <v>857</v>
      </c>
      <c r="I302" t="s">
        <v>1423</v>
      </c>
      <c r="J302">
        <v>30387824</v>
      </c>
      <c r="K302" t="str">
        <f t="shared" si="4"/>
        <v>30387824-EJECUCION</v>
      </c>
    </row>
    <row r="303" spans="1:12" x14ac:dyDescent="0.25">
      <c r="A303" t="s">
        <v>168</v>
      </c>
      <c r="B303" t="s">
        <v>1424</v>
      </c>
      <c r="C303" t="s">
        <v>31</v>
      </c>
      <c r="D303" s="1">
        <v>602190</v>
      </c>
      <c r="E303" t="s">
        <v>833</v>
      </c>
      <c r="F303" t="s">
        <v>911</v>
      </c>
      <c r="G303" t="s">
        <v>8</v>
      </c>
      <c r="H303" t="s">
        <v>857</v>
      </c>
      <c r="I303" t="s">
        <v>1425</v>
      </c>
      <c r="J303">
        <v>30128832</v>
      </c>
      <c r="K303" t="str">
        <f t="shared" si="4"/>
        <v>30128832-EJECUCION</v>
      </c>
      <c r="L303" t="s">
        <v>8</v>
      </c>
    </row>
    <row r="304" spans="1:12" x14ac:dyDescent="0.25">
      <c r="A304" t="s">
        <v>168</v>
      </c>
      <c r="B304" t="s">
        <v>1426</v>
      </c>
      <c r="C304" t="s">
        <v>17</v>
      </c>
      <c r="D304" s="1">
        <v>90000</v>
      </c>
      <c r="E304" t="s">
        <v>245</v>
      </c>
      <c r="F304" t="s">
        <v>837</v>
      </c>
      <c r="H304" t="s">
        <v>841</v>
      </c>
      <c r="I304" t="s">
        <v>1427</v>
      </c>
      <c r="J304">
        <v>30486466</v>
      </c>
      <c r="K304" t="str">
        <f t="shared" si="4"/>
        <v>30486466-EJECUCION</v>
      </c>
    </row>
    <row r="305" spans="1:12" x14ac:dyDescent="0.25">
      <c r="A305" t="s">
        <v>168</v>
      </c>
      <c r="B305" t="s">
        <v>1428</v>
      </c>
      <c r="C305" t="s">
        <v>27</v>
      </c>
      <c r="D305" s="1">
        <v>94861</v>
      </c>
      <c r="E305" t="s">
        <v>245</v>
      </c>
      <c r="F305" t="s">
        <v>837</v>
      </c>
      <c r="H305" t="s">
        <v>286</v>
      </c>
      <c r="I305" t="s">
        <v>1429</v>
      </c>
      <c r="J305">
        <v>30488064</v>
      </c>
      <c r="K305" t="str">
        <f t="shared" si="4"/>
        <v>30488064-EJECUCION</v>
      </c>
    </row>
    <row r="306" spans="1:12" x14ac:dyDescent="0.25">
      <c r="A306" t="s">
        <v>168</v>
      </c>
      <c r="B306" t="s">
        <v>1430</v>
      </c>
      <c r="C306" t="s">
        <v>16</v>
      </c>
      <c r="D306" s="1">
        <v>300000</v>
      </c>
      <c r="E306" t="s">
        <v>245</v>
      </c>
      <c r="F306" t="s">
        <v>837</v>
      </c>
      <c r="H306" t="s">
        <v>841</v>
      </c>
      <c r="I306" t="s">
        <v>1431</v>
      </c>
      <c r="J306">
        <v>40002978</v>
      </c>
      <c r="K306" t="str">
        <f t="shared" si="4"/>
        <v>40002978-EJECUCION</v>
      </c>
    </row>
    <row r="307" spans="1:12" x14ac:dyDescent="0.25">
      <c r="A307" t="s">
        <v>168</v>
      </c>
      <c r="B307" t="s">
        <v>1432</v>
      </c>
      <c r="C307" t="s">
        <v>26</v>
      </c>
      <c r="D307" s="1">
        <v>33345</v>
      </c>
      <c r="E307" t="s">
        <v>245</v>
      </c>
      <c r="F307" t="s">
        <v>837</v>
      </c>
      <c r="H307" t="s">
        <v>286</v>
      </c>
      <c r="I307" t="s">
        <v>1433</v>
      </c>
      <c r="J307">
        <v>30488541</v>
      </c>
      <c r="K307" t="str">
        <f t="shared" si="4"/>
        <v>30488541-EJECUCION</v>
      </c>
    </row>
    <row r="308" spans="1:12" x14ac:dyDescent="0.25">
      <c r="A308" t="s">
        <v>168</v>
      </c>
      <c r="B308" t="s">
        <v>1434</v>
      </c>
      <c r="C308" t="s">
        <v>36</v>
      </c>
      <c r="D308" s="1">
        <v>56430</v>
      </c>
      <c r="E308" t="s">
        <v>245</v>
      </c>
      <c r="F308" t="s">
        <v>837</v>
      </c>
      <c r="H308" t="s">
        <v>838</v>
      </c>
      <c r="I308" t="s">
        <v>1435</v>
      </c>
      <c r="J308">
        <v>30488439</v>
      </c>
      <c r="K308" t="str">
        <f t="shared" si="4"/>
        <v>30488439-EJECUCION</v>
      </c>
    </row>
    <row r="309" spans="1:12" x14ac:dyDescent="0.25">
      <c r="A309" t="s">
        <v>168</v>
      </c>
      <c r="B309" t="s">
        <v>1436</v>
      </c>
      <c r="D309" s="1">
        <v>3826810</v>
      </c>
      <c r="E309" t="s">
        <v>245</v>
      </c>
      <c r="F309" t="s">
        <v>837</v>
      </c>
      <c r="G309" t="s">
        <v>8</v>
      </c>
      <c r="H309" t="s">
        <v>893</v>
      </c>
      <c r="I309" t="s">
        <v>1437</v>
      </c>
      <c r="J309">
        <v>30087497</v>
      </c>
      <c r="K309" t="str">
        <f t="shared" si="4"/>
        <v>30087497-EJECUCION</v>
      </c>
      <c r="L309" t="s">
        <v>8</v>
      </c>
    </row>
    <row r="310" spans="1:12" x14ac:dyDescent="0.25">
      <c r="A310" t="s">
        <v>168</v>
      </c>
      <c r="B310" t="s">
        <v>1438</v>
      </c>
      <c r="C310" t="s">
        <v>24</v>
      </c>
      <c r="D310" s="1">
        <v>25651</v>
      </c>
      <c r="E310" t="s">
        <v>245</v>
      </c>
      <c r="F310" t="s">
        <v>837</v>
      </c>
      <c r="G310" t="s">
        <v>8</v>
      </c>
      <c r="H310" t="s">
        <v>838</v>
      </c>
      <c r="I310" t="s">
        <v>1439</v>
      </c>
      <c r="J310">
        <v>30339483</v>
      </c>
      <c r="K310" t="str">
        <f t="shared" si="4"/>
        <v>30339483-EJECUCION</v>
      </c>
      <c r="L310" t="s">
        <v>8</v>
      </c>
    </row>
    <row r="311" spans="1:12" x14ac:dyDescent="0.25">
      <c r="A311" t="s">
        <v>168</v>
      </c>
      <c r="B311" t="s">
        <v>1440</v>
      </c>
      <c r="D311" s="1">
        <v>9093117</v>
      </c>
      <c r="E311" t="s">
        <v>833</v>
      </c>
      <c r="F311" t="s">
        <v>834</v>
      </c>
      <c r="G311" t="s">
        <v>296</v>
      </c>
      <c r="H311" t="s">
        <v>275</v>
      </c>
      <c r="I311" t="s">
        <v>1441</v>
      </c>
      <c r="J311">
        <v>30076518</v>
      </c>
      <c r="K311" t="str">
        <f t="shared" si="4"/>
        <v>30076518-EJECUCION</v>
      </c>
      <c r="L311" t="s">
        <v>296</v>
      </c>
    </row>
    <row r="312" spans="1:12" x14ac:dyDescent="0.25">
      <c r="A312" t="s">
        <v>168</v>
      </c>
      <c r="B312" t="s">
        <v>1442</v>
      </c>
      <c r="C312" t="s">
        <v>33</v>
      </c>
      <c r="D312" s="1">
        <v>2569785</v>
      </c>
      <c r="E312" t="s">
        <v>833</v>
      </c>
      <c r="F312" t="s">
        <v>834</v>
      </c>
      <c r="G312" t="s">
        <v>8</v>
      </c>
      <c r="H312" t="s">
        <v>275</v>
      </c>
      <c r="I312" t="s">
        <v>1443</v>
      </c>
      <c r="J312">
        <v>30080314</v>
      </c>
      <c r="K312" t="str">
        <f t="shared" si="4"/>
        <v>30080314-EJECUCION</v>
      </c>
      <c r="L312" t="s">
        <v>8</v>
      </c>
    </row>
    <row r="313" spans="1:12" x14ac:dyDescent="0.25">
      <c r="A313" t="s">
        <v>168</v>
      </c>
      <c r="B313" t="s">
        <v>246</v>
      </c>
      <c r="D313" s="1">
        <v>7116032</v>
      </c>
      <c r="E313" t="s">
        <v>245</v>
      </c>
      <c r="F313" t="s">
        <v>837</v>
      </c>
      <c r="G313" t="s">
        <v>8</v>
      </c>
      <c r="H313" t="s">
        <v>841</v>
      </c>
      <c r="I313" t="s">
        <v>1444</v>
      </c>
      <c r="J313">
        <v>30135059</v>
      </c>
      <c r="K313" t="str">
        <f t="shared" si="4"/>
        <v>30135059-EJECUCION</v>
      </c>
      <c r="L313" t="s">
        <v>8</v>
      </c>
    </row>
    <row r="314" spans="1:12" x14ac:dyDescent="0.25">
      <c r="A314" t="s">
        <v>9</v>
      </c>
      <c r="B314" t="s">
        <v>1445</v>
      </c>
      <c r="C314" t="s">
        <v>877</v>
      </c>
      <c r="D314" s="1">
        <v>102600</v>
      </c>
      <c r="E314" t="s">
        <v>245</v>
      </c>
      <c r="F314" t="s">
        <v>837</v>
      </c>
      <c r="H314" t="s">
        <v>286</v>
      </c>
      <c r="I314" t="s">
        <v>1446</v>
      </c>
      <c r="J314">
        <v>40001257</v>
      </c>
      <c r="K314" t="str">
        <f t="shared" si="4"/>
        <v>40001257-DISEÑO</v>
      </c>
    </row>
    <row r="315" spans="1:12" x14ac:dyDescent="0.25">
      <c r="A315" t="s">
        <v>168</v>
      </c>
      <c r="B315" t="s">
        <v>1447</v>
      </c>
      <c r="D315" s="1">
        <v>305886</v>
      </c>
      <c r="E315" t="s">
        <v>245</v>
      </c>
      <c r="F315" t="s">
        <v>837</v>
      </c>
      <c r="H315" t="s">
        <v>275</v>
      </c>
      <c r="I315" t="s">
        <v>1448</v>
      </c>
      <c r="J315">
        <v>30458322</v>
      </c>
      <c r="K315" t="str">
        <f t="shared" si="4"/>
        <v>30458322-EJECUCION</v>
      </c>
    </row>
    <row r="316" spans="1:12" x14ac:dyDescent="0.25">
      <c r="A316" t="s">
        <v>9</v>
      </c>
      <c r="B316" t="s">
        <v>1449</v>
      </c>
      <c r="D316" s="1">
        <v>845744</v>
      </c>
      <c r="E316" t="s">
        <v>833</v>
      </c>
      <c r="F316" t="s">
        <v>972</v>
      </c>
      <c r="G316" t="s">
        <v>1175</v>
      </c>
      <c r="H316" t="s">
        <v>275</v>
      </c>
      <c r="I316" t="s">
        <v>1450</v>
      </c>
      <c r="J316">
        <v>30083092</v>
      </c>
      <c r="K316" t="str">
        <f t="shared" si="4"/>
        <v>30083092-DISEÑO</v>
      </c>
      <c r="L316" t="s">
        <v>1175</v>
      </c>
    </row>
    <row r="317" spans="1:12" x14ac:dyDescent="0.25">
      <c r="A317" t="s">
        <v>168</v>
      </c>
      <c r="B317" t="s">
        <v>1451</v>
      </c>
      <c r="D317" s="1">
        <v>512996</v>
      </c>
      <c r="E317" t="s">
        <v>245</v>
      </c>
      <c r="F317" t="s">
        <v>837</v>
      </c>
      <c r="H317" t="s">
        <v>286</v>
      </c>
      <c r="I317" t="s">
        <v>1452</v>
      </c>
      <c r="J317">
        <v>30426980</v>
      </c>
      <c r="K317" t="str">
        <f t="shared" si="4"/>
        <v>30426980-EJECUCION</v>
      </c>
    </row>
    <row r="318" spans="1:12" x14ac:dyDescent="0.25">
      <c r="A318" t="s">
        <v>168</v>
      </c>
      <c r="B318" t="s">
        <v>1453</v>
      </c>
      <c r="C318" t="s">
        <v>890</v>
      </c>
      <c r="D318" s="1">
        <v>458681</v>
      </c>
      <c r="E318" t="s">
        <v>833</v>
      </c>
      <c r="F318" t="s">
        <v>1454</v>
      </c>
      <c r="H318" t="s">
        <v>275</v>
      </c>
      <c r="I318" t="s">
        <v>1455</v>
      </c>
      <c r="J318">
        <v>30117749</v>
      </c>
      <c r="K318" t="str">
        <f t="shared" si="4"/>
        <v>30117749-EJECUCION</v>
      </c>
    </row>
    <row r="319" spans="1:12" x14ac:dyDescent="0.25">
      <c r="A319" t="s">
        <v>168</v>
      </c>
      <c r="B319" t="s">
        <v>1456</v>
      </c>
      <c r="C319" t="s">
        <v>874</v>
      </c>
      <c r="D319" s="1">
        <v>246792</v>
      </c>
      <c r="E319" t="s">
        <v>245</v>
      </c>
      <c r="F319" t="s">
        <v>837</v>
      </c>
      <c r="G319" t="s">
        <v>8</v>
      </c>
      <c r="H319" t="s">
        <v>838</v>
      </c>
      <c r="I319" t="s">
        <v>1457</v>
      </c>
      <c r="J319">
        <v>30481026</v>
      </c>
      <c r="K319" t="str">
        <f t="shared" si="4"/>
        <v>30481026-EJECUCION</v>
      </c>
      <c r="L319" t="s">
        <v>8</v>
      </c>
    </row>
    <row r="320" spans="1:12" x14ac:dyDescent="0.25">
      <c r="A320" t="s">
        <v>168</v>
      </c>
      <c r="B320" t="s">
        <v>1458</v>
      </c>
      <c r="C320" t="s">
        <v>28</v>
      </c>
      <c r="D320" s="1">
        <v>487847</v>
      </c>
      <c r="E320" t="s">
        <v>245</v>
      </c>
      <c r="F320" t="s">
        <v>837</v>
      </c>
      <c r="G320" t="s">
        <v>8</v>
      </c>
      <c r="H320" t="s">
        <v>857</v>
      </c>
      <c r="I320" t="s">
        <v>752</v>
      </c>
      <c r="J320">
        <v>30279673</v>
      </c>
      <c r="K320" t="str">
        <f t="shared" si="4"/>
        <v>30279673-EJECUCION</v>
      </c>
      <c r="L320" t="s">
        <v>8</v>
      </c>
    </row>
    <row r="321" spans="1:12" x14ac:dyDescent="0.25">
      <c r="A321" t="s">
        <v>168</v>
      </c>
      <c r="B321" t="s">
        <v>1459</v>
      </c>
      <c r="C321" t="s">
        <v>25</v>
      </c>
      <c r="D321" s="1">
        <v>6388700</v>
      </c>
      <c r="E321" t="s">
        <v>245</v>
      </c>
      <c r="F321" t="s">
        <v>837</v>
      </c>
      <c r="G321" t="s">
        <v>8</v>
      </c>
      <c r="H321" t="s">
        <v>275</v>
      </c>
      <c r="I321" t="s">
        <v>758</v>
      </c>
      <c r="J321">
        <v>30342773</v>
      </c>
      <c r="K321" t="str">
        <f t="shared" si="4"/>
        <v>30342773-EJECUCION</v>
      </c>
      <c r="L321" t="s">
        <v>8</v>
      </c>
    </row>
    <row r="322" spans="1:12" x14ac:dyDescent="0.25">
      <c r="A322" t="s">
        <v>168</v>
      </c>
      <c r="B322" t="s">
        <v>1460</v>
      </c>
      <c r="D322" s="1">
        <v>23883674</v>
      </c>
      <c r="E322" t="s">
        <v>833</v>
      </c>
      <c r="F322" t="s">
        <v>834</v>
      </c>
      <c r="H322" t="s">
        <v>275</v>
      </c>
      <c r="I322" t="s">
        <v>1461</v>
      </c>
      <c r="J322">
        <v>30224327</v>
      </c>
      <c r="K322" t="str">
        <f t="shared" si="4"/>
        <v>30224327-EJECUCION</v>
      </c>
    </row>
    <row r="323" spans="1:12" x14ac:dyDescent="0.25">
      <c r="A323" t="s">
        <v>168</v>
      </c>
      <c r="B323" t="s">
        <v>1462</v>
      </c>
      <c r="C323" t="s">
        <v>28</v>
      </c>
      <c r="D323" s="1">
        <v>46048</v>
      </c>
      <c r="E323" t="s">
        <v>245</v>
      </c>
      <c r="F323" t="s">
        <v>837</v>
      </c>
      <c r="H323" t="s">
        <v>838</v>
      </c>
      <c r="I323" t="s">
        <v>1463</v>
      </c>
      <c r="J323">
        <v>40001307</v>
      </c>
      <c r="K323" t="str">
        <f t="shared" ref="K323:K386" si="5">CONCATENATE(J323,"-",A323)</f>
        <v>40001307-EJECUCION</v>
      </c>
    </row>
    <row r="324" spans="1:12" x14ac:dyDescent="0.25">
      <c r="A324" t="s">
        <v>168</v>
      </c>
      <c r="B324" t="s">
        <v>1464</v>
      </c>
      <c r="C324" t="s">
        <v>19</v>
      </c>
      <c r="D324" s="1">
        <v>309852</v>
      </c>
      <c r="E324" t="s">
        <v>833</v>
      </c>
      <c r="F324" t="s">
        <v>906</v>
      </c>
      <c r="H324" t="s">
        <v>841</v>
      </c>
      <c r="I324" t="s">
        <v>1465</v>
      </c>
      <c r="J324">
        <v>40000984</v>
      </c>
      <c r="K324" t="str">
        <f t="shared" si="5"/>
        <v>40000984-EJECUCION</v>
      </c>
    </row>
    <row r="325" spans="1:12" x14ac:dyDescent="0.25">
      <c r="A325" t="s">
        <v>9</v>
      </c>
      <c r="B325" t="s">
        <v>1466</v>
      </c>
      <c r="C325" t="s">
        <v>17</v>
      </c>
      <c r="D325" s="1">
        <v>872633</v>
      </c>
      <c r="E325" t="s">
        <v>833</v>
      </c>
      <c r="F325" t="s">
        <v>834</v>
      </c>
      <c r="G325" t="s">
        <v>8</v>
      </c>
      <c r="H325" t="s">
        <v>275</v>
      </c>
      <c r="I325" t="s">
        <v>1467</v>
      </c>
      <c r="J325">
        <v>30122170</v>
      </c>
      <c r="K325" t="str">
        <f t="shared" si="5"/>
        <v>30122170-DISEÑO</v>
      </c>
      <c r="L325" t="s">
        <v>8</v>
      </c>
    </row>
    <row r="326" spans="1:12" x14ac:dyDescent="0.25">
      <c r="A326" t="s">
        <v>168</v>
      </c>
      <c r="B326" t="s">
        <v>1468</v>
      </c>
      <c r="C326" t="s">
        <v>874</v>
      </c>
      <c r="D326" s="1">
        <v>232610</v>
      </c>
      <c r="E326" t="s">
        <v>245</v>
      </c>
      <c r="F326" t="s">
        <v>837</v>
      </c>
      <c r="H326" t="s">
        <v>275</v>
      </c>
      <c r="I326" t="s">
        <v>1469</v>
      </c>
      <c r="J326">
        <v>40000419</v>
      </c>
      <c r="K326" t="str">
        <f t="shared" si="5"/>
        <v>40000419-EJECUCION</v>
      </c>
    </row>
    <row r="327" spans="1:12" x14ac:dyDescent="0.25">
      <c r="A327" t="s">
        <v>168</v>
      </c>
      <c r="B327" t="s">
        <v>1470</v>
      </c>
      <c r="D327" s="1">
        <v>464487006</v>
      </c>
      <c r="E327" t="s">
        <v>833</v>
      </c>
      <c r="F327" t="s">
        <v>834</v>
      </c>
      <c r="G327" t="s">
        <v>8</v>
      </c>
      <c r="H327" t="s">
        <v>275</v>
      </c>
      <c r="I327" t="s">
        <v>1471</v>
      </c>
      <c r="J327">
        <v>30125021</v>
      </c>
      <c r="K327" t="str">
        <f t="shared" si="5"/>
        <v>30125021-EJECUCION</v>
      </c>
      <c r="L327" t="s">
        <v>8</v>
      </c>
    </row>
    <row r="328" spans="1:12" x14ac:dyDescent="0.25">
      <c r="A328" t="s">
        <v>168</v>
      </c>
      <c r="B328" t="s">
        <v>1472</v>
      </c>
      <c r="C328" t="s">
        <v>7</v>
      </c>
      <c r="D328" s="1">
        <v>8006478</v>
      </c>
      <c r="E328" t="s">
        <v>245</v>
      </c>
      <c r="F328" t="s">
        <v>837</v>
      </c>
      <c r="G328" t="s">
        <v>8</v>
      </c>
      <c r="H328" t="s">
        <v>275</v>
      </c>
      <c r="I328" t="s">
        <v>1473</v>
      </c>
      <c r="J328">
        <v>30043744</v>
      </c>
      <c r="K328" t="str">
        <f t="shared" si="5"/>
        <v>30043744-EJECUCION</v>
      </c>
      <c r="L328" t="s">
        <v>8</v>
      </c>
    </row>
    <row r="329" spans="1:12" x14ac:dyDescent="0.25">
      <c r="A329" t="s">
        <v>9</v>
      </c>
      <c r="B329" t="s">
        <v>1474</v>
      </c>
      <c r="C329" t="s">
        <v>44</v>
      </c>
      <c r="D329" s="1">
        <v>65408</v>
      </c>
      <c r="E329" t="s">
        <v>245</v>
      </c>
      <c r="F329" t="s">
        <v>837</v>
      </c>
      <c r="G329" t="s">
        <v>142</v>
      </c>
      <c r="H329" t="s">
        <v>274</v>
      </c>
      <c r="I329" t="s">
        <v>1475</v>
      </c>
      <c r="J329">
        <v>30351932</v>
      </c>
      <c r="K329" t="str">
        <f t="shared" si="5"/>
        <v>30351932-DISEÑO</v>
      </c>
      <c r="L329" t="s">
        <v>142</v>
      </c>
    </row>
    <row r="330" spans="1:12" x14ac:dyDescent="0.25">
      <c r="A330" t="s">
        <v>168</v>
      </c>
      <c r="B330" t="s">
        <v>374</v>
      </c>
      <c r="C330" t="s">
        <v>45</v>
      </c>
      <c r="D330" s="1">
        <v>295439</v>
      </c>
      <c r="E330" t="s">
        <v>245</v>
      </c>
      <c r="F330" t="s">
        <v>837</v>
      </c>
      <c r="G330" t="s">
        <v>8</v>
      </c>
      <c r="H330" t="s">
        <v>838</v>
      </c>
      <c r="I330" t="s">
        <v>1476</v>
      </c>
      <c r="J330">
        <v>30341784</v>
      </c>
      <c r="K330" t="str">
        <f t="shared" si="5"/>
        <v>30341784-EJECUCION</v>
      </c>
      <c r="L330" t="s">
        <v>8</v>
      </c>
    </row>
    <row r="331" spans="1:12" x14ac:dyDescent="0.25">
      <c r="A331" t="s">
        <v>168</v>
      </c>
      <c r="B331" t="s">
        <v>1477</v>
      </c>
      <c r="C331" t="s">
        <v>890</v>
      </c>
      <c r="D331" s="1">
        <v>50000</v>
      </c>
      <c r="E331" t="s">
        <v>245</v>
      </c>
      <c r="F331" t="s">
        <v>837</v>
      </c>
      <c r="H331" t="s">
        <v>286</v>
      </c>
      <c r="I331" t="s">
        <v>1478</v>
      </c>
      <c r="J331">
        <v>40000182</v>
      </c>
      <c r="K331" t="str">
        <f t="shared" si="5"/>
        <v>40000182-EJECUCION</v>
      </c>
    </row>
    <row r="332" spans="1:12" x14ac:dyDescent="0.25">
      <c r="A332" t="s">
        <v>168</v>
      </c>
      <c r="B332" t="s">
        <v>1479</v>
      </c>
      <c r="C332" t="s">
        <v>25</v>
      </c>
      <c r="D332" s="1">
        <v>2162140</v>
      </c>
      <c r="E332" t="s">
        <v>245</v>
      </c>
      <c r="F332" t="s">
        <v>837</v>
      </c>
      <c r="G332" t="s">
        <v>8</v>
      </c>
      <c r="H332" t="s">
        <v>274</v>
      </c>
      <c r="I332" t="s">
        <v>1480</v>
      </c>
      <c r="J332">
        <v>30047349</v>
      </c>
      <c r="K332" t="str">
        <f t="shared" si="5"/>
        <v>30047349-EJECUCION</v>
      </c>
      <c r="L332" t="s">
        <v>8</v>
      </c>
    </row>
    <row r="333" spans="1:12" x14ac:dyDescent="0.25">
      <c r="A333" t="s">
        <v>9</v>
      </c>
      <c r="B333" t="s">
        <v>1481</v>
      </c>
      <c r="C333" t="s">
        <v>39</v>
      </c>
      <c r="D333" s="1">
        <v>211238</v>
      </c>
      <c r="E333" t="s">
        <v>833</v>
      </c>
      <c r="F333" t="s">
        <v>972</v>
      </c>
      <c r="G333" t="s">
        <v>8</v>
      </c>
      <c r="H333" t="s">
        <v>857</v>
      </c>
      <c r="I333" t="s">
        <v>1482</v>
      </c>
      <c r="J333">
        <v>30352328</v>
      </c>
      <c r="K333" t="str">
        <f t="shared" si="5"/>
        <v>30352328-DISEÑO</v>
      </c>
      <c r="L333" t="s">
        <v>8</v>
      </c>
    </row>
    <row r="334" spans="1:12" x14ac:dyDescent="0.25">
      <c r="A334" t="s">
        <v>168</v>
      </c>
      <c r="B334" t="s">
        <v>1483</v>
      </c>
      <c r="C334" t="s">
        <v>289</v>
      </c>
      <c r="D334" s="1">
        <v>293030</v>
      </c>
      <c r="E334" t="s">
        <v>245</v>
      </c>
      <c r="F334" t="s">
        <v>837</v>
      </c>
      <c r="H334" t="s">
        <v>838</v>
      </c>
      <c r="I334" t="s">
        <v>1484</v>
      </c>
      <c r="J334">
        <v>30124377</v>
      </c>
      <c r="K334" t="str">
        <f t="shared" si="5"/>
        <v>30124377-EJECUCION</v>
      </c>
    </row>
    <row r="335" spans="1:12" x14ac:dyDescent="0.25">
      <c r="A335" t="s">
        <v>9</v>
      </c>
      <c r="B335" t="s">
        <v>1485</v>
      </c>
      <c r="D335" s="1">
        <v>2009161</v>
      </c>
      <c r="E335" t="s">
        <v>833</v>
      </c>
      <c r="F335" t="s">
        <v>834</v>
      </c>
      <c r="G335" t="s">
        <v>8</v>
      </c>
      <c r="H335" t="s">
        <v>275</v>
      </c>
      <c r="I335" t="s">
        <v>1486</v>
      </c>
      <c r="J335">
        <v>30128028</v>
      </c>
      <c r="K335" t="str">
        <f t="shared" si="5"/>
        <v>30128028-DISEÑO</v>
      </c>
      <c r="L335" t="s">
        <v>8</v>
      </c>
    </row>
    <row r="336" spans="1:12" x14ac:dyDescent="0.25">
      <c r="A336" t="s">
        <v>168</v>
      </c>
      <c r="B336" t="s">
        <v>1487</v>
      </c>
      <c r="C336" t="s">
        <v>877</v>
      </c>
      <c r="D336" s="1">
        <v>152618</v>
      </c>
      <c r="E336" t="s">
        <v>245</v>
      </c>
      <c r="F336" t="s">
        <v>837</v>
      </c>
      <c r="H336" t="s">
        <v>286</v>
      </c>
      <c r="I336" t="s">
        <v>1488</v>
      </c>
      <c r="J336">
        <v>40001341</v>
      </c>
      <c r="K336" t="str">
        <f t="shared" si="5"/>
        <v>40001341-EJECUCION</v>
      </c>
    </row>
    <row r="337" spans="1:12" x14ac:dyDescent="0.25">
      <c r="A337" t="s">
        <v>168</v>
      </c>
      <c r="B337" t="s">
        <v>309</v>
      </c>
      <c r="C337" t="s">
        <v>22</v>
      </c>
      <c r="D337" s="1">
        <v>3478589</v>
      </c>
      <c r="E337" t="s">
        <v>245</v>
      </c>
      <c r="F337" t="s">
        <v>837</v>
      </c>
      <c r="G337" t="s">
        <v>8</v>
      </c>
      <c r="H337" t="s">
        <v>286</v>
      </c>
      <c r="I337" t="s">
        <v>732</v>
      </c>
      <c r="J337">
        <v>30076574</v>
      </c>
      <c r="K337" t="str">
        <f t="shared" si="5"/>
        <v>30076574-EJECUCION</v>
      </c>
      <c r="L337" t="s">
        <v>8</v>
      </c>
    </row>
    <row r="338" spans="1:12" x14ac:dyDescent="0.25">
      <c r="A338" t="s">
        <v>168</v>
      </c>
      <c r="B338" t="s">
        <v>1489</v>
      </c>
      <c r="D338" s="1">
        <v>24454744</v>
      </c>
      <c r="E338" t="s">
        <v>833</v>
      </c>
      <c r="F338" t="s">
        <v>834</v>
      </c>
      <c r="H338" t="s">
        <v>275</v>
      </c>
      <c r="I338" t="s">
        <v>1490</v>
      </c>
      <c r="J338">
        <v>30259272</v>
      </c>
      <c r="K338" t="str">
        <f t="shared" si="5"/>
        <v>30259272-EJECUCION</v>
      </c>
    </row>
    <row r="339" spans="1:12" x14ac:dyDescent="0.25">
      <c r="A339" t="s">
        <v>168</v>
      </c>
      <c r="B339" t="s">
        <v>1491</v>
      </c>
      <c r="C339" t="s">
        <v>39</v>
      </c>
      <c r="D339" s="1">
        <v>460050</v>
      </c>
      <c r="E339" t="s">
        <v>245</v>
      </c>
      <c r="F339" t="s">
        <v>837</v>
      </c>
      <c r="H339" t="s">
        <v>275</v>
      </c>
      <c r="I339" t="s">
        <v>1492</v>
      </c>
      <c r="J339">
        <v>30428525</v>
      </c>
      <c r="K339" t="str">
        <f t="shared" si="5"/>
        <v>30428525-EJECUCION</v>
      </c>
    </row>
    <row r="340" spans="1:12" x14ac:dyDescent="0.25">
      <c r="A340" t="s">
        <v>168</v>
      </c>
      <c r="B340" t="s">
        <v>1493</v>
      </c>
      <c r="D340" s="1">
        <v>262325</v>
      </c>
      <c r="E340" t="s">
        <v>245</v>
      </c>
      <c r="F340" t="s">
        <v>837</v>
      </c>
      <c r="H340" t="s">
        <v>861</v>
      </c>
      <c r="I340" t="s">
        <v>1494</v>
      </c>
      <c r="J340">
        <v>30341325</v>
      </c>
      <c r="K340" t="str">
        <f t="shared" si="5"/>
        <v>30341325-EJECUCION</v>
      </c>
    </row>
    <row r="341" spans="1:12" x14ac:dyDescent="0.25">
      <c r="A341" t="s">
        <v>9</v>
      </c>
      <c r="B341" t="s">
        <v>1495</v>
      </c>
      <c r="C341" t="s">
        <v>24</v>
      </c>
      <c r="D341" s="1">
        <v>915383</v>
      </c>
      <c r="E341" t="s">
        <v>833</v>
      </c>
      <c r="F341" t="s">
        <v>834</v>
      </c>
      <c r="G341" t="s">
        <v>8</v>
      </c>
      <c r="H341" t="s">
        <v>275</v>
      </c>
      <c r="I341" t="s">
        <v>1496</v>
      </c>
      <c r="J341">
        <v>30081343</v>
      </c>
      <c r="K341" t="str">
        <f t="shared" si="5"/>
        <v>30081343-DISEÑO</v>
      </c>
      <c r="L341" t="s">
        <v>8</v>
      </c>
    </row>
    <row r="342" spans="1:12" x14ac:dyDescent="0.25">
      <c r="A342" t="s">
        <v>9</v>
      </c>
      <c r="B342" t="s">
        <v>1497</v>
      </c>
      <c r="C342" t="s">
        <v>890</v>
      </c>
      <c r="D342" s="1">
        <v>42169</v>
      </c>
      <c r="E342" t="s">
        <v>833</v>
      </c>
      <c r="F342" t="s">
        <v>977</v>
      </c>
      <c r="H342" t="s">
        <v>274</v>
      </c>
      <c r="I342" t="s">
        <v>1498</v>
      </c>
      <c r="J342">
        <v>40001207</v>
      </c>
      <c r="K342" t="str">
        <f t="shared" si="5"/>
        <v>40001207-DISEÑO</v>
      </c>
    </row>
    <row r="343" spans="1:12" x14ac:dyDescent="0.25">
      <c r="A343" t="s">
        <v>168</v>
      </c>
      <c r="B343" t="s">
        <v>371</v>
      </c>
      <c r="C343" t="s">
        <v>24</v>
      </c>
      <c r="D343" s="1">
        <v>481910</v>
      </c>
      <c r="E343" t="s">
        <v>245</v>
      </c>
      <c r="F343" t="s">
        <v>837</v>
      </c>
      <c r="G343" t="s">
        <v>308</v>
      </c>
      <c r="H343" t="s">
        <v>275</v>
      </c>
      <c r="I343" t="s">
        <v>1499</v>
      </c>
      <c r="J343">
        <v>30480531</v>
      </c>
      <c r="K343" t="str">
        <f t="shared" si="5"/>
        <v>30480531-EJECUCION</v>
      </c>
      <c r="L343" t="s">
        <v>308</v>
      </c>
    </row>
    <row r="344" spans="1:12" x14ac:dyDescent="0.25">
      <c r="A344" t="s">
        <v>168</v>
      </c>
      <c r="B344" t="s">
        <v>1500</v>
      </c>
      <c r="C344" t="s">
        <v>17</v>
      </c>
      <c r="D344" s="1">
        <v>2785544</v>
      </c>
      <c r="E344" t="s">
        <v>245</v>
      </c>
      <c r="F344" t="s">
        <v>837</v>
      </c>
      <c r="G344" t="s">
        <v>8</v>
      </c>
      <c r="H344" t="s">
        <v>841</v>
      </c>
      <c r="I344" t="s">
        <v>1501</v>
      </c>
      <c r="J344">
        <v>30067012</v>
      </c>
      <c r="K344" t="str">
        <f t="shared" si="5"/>
        <v>30067012-EJECUCION</v>
      </c>
      <c r="L344" t="s">
        <v>8</v>
      </c>
    </row>
    <row r="345" spans="1:12" x14ac:dyDescent="0.25">
      <c r="A345" t="s">
        <v>168</v>
      </c>
      <c r="B345" t="s">
        <v>1502</v>
      </c>
      <c r="C345" t="s">
        <v>890</v>
      </c>
      <c r="D345" s="1">
        <v>1152771</v>
      </c>
      <c r="E345" t="s">
        <v>833</v>
      </c>
      <c r="F345" t="s">
        <v>1250</v>
      </c>
      <c r="G345" t="s">
        <v>8</v>
      </c>
      <c r="H345" t="s">
        <v>275</v>
      </c>
      <c r="I345" t="s">
        <v>1503</v>
      </c>
      <c r="J345">
        <v>30343529</v>
      </c>
      <c r="K345" t="str">
        <f t="shared" si="5"/>
        <v>30343529-EJECUCION</v>
      </c>
      <c r="L345" t="s">
        <v>8</v>
      </c>
    </row>
    <row r="346" spans="1:12" x14ac:dyDescent="0.25">
      <c r="A346" t="s">
        <v>168</v>
      </c>
      <c r="B346" t="s">
        <v>784</v>
      </c>
      <c r="D346" s="1">
        <v>2016973</v>
      </c>
      <c r="E346" t="s">
        <v>245</v>
      </c>
      <c r="F346" t="s">
        <v>837</v>
      </c>
      <c r="H346" t="s">
        <v>275</v>
      </c>
      <c r="I346" t="s">
        <v>783</v>
      </c>
      <c r="J346">
        <v>30396578</v>
      </c>
      <c r="K346" t="str">
        <f t="shared" si="5"/>
        <v>30396578-EJECUCION</v>
      </c>
    </row>
    <row r="347" spans="1:12" x14ac:dyDescent="0.25">
      <c r="A347" t="s">
        <v>9</v>
      </c>
      <c r="B347" t="s">
        <v>1504</v>
      </c>
      <c r="D347" s="1">
        <v>232817</v>
      </c>
      <c r="E347" t="s">
        <v>833</v>
      </c>
      <c r="F347" t="s">
        <v>1505</v>
      </c>
      <c r="G347" t="s">
        <v>8</v>
      </c>
      <c r="H347" t="s">
        <v>841</v>
      </c>
      <c r="I347" t="s">
        <v>1506</v>
      </c>
      <c r="J347">
        <v>30091074</v>
      </c>
      <c r="K347" t="str">
        <f t="shared" si="5"/>
        <v>30091074-DISEÑO</v>
      </c>
      <c r="L347" t="s">
        <v>8</v>
      </c>
    </row>
    <row r="348" spans="1:12" x14ac:dyDescent="0.25">
      <c r="A348" t="s">
        <v>168</v>
      </c>
      <c r="B348" t="s">
        <v>1507</v>
      </c>
      <c r="C348" t="s">
        <v>16</v>
      </c>
      <c r="D348" s="1">
        <v>76510</v>
      </c>
      <c r="E348" t="s">
        <v>833</v>
      </c>
      <c r="F348" t="s">
        <v>1508</v>
      </c>
      <c r="H348" t="s">
        <v>931</v>
      </c>
      <c r="I348" t="s">
        <v>1509</v>
      </c>
      <c r="J348">
        <v>40001779</v>
      </c>
      <c r="K348" t="str">
        <f t="shared" si="5"/>
        <v>40001779-EJECUCION</v>
      </c>
    </row>
    <row r="349" spans="1:12" x14ac:dyDescent="0.25">
      <c r="A349" t="s">
        <v>168</v>
      </c>
      <c r="B349" t="s">
        <v>1510</v>
      </c>
      <c r="C349" t="s">
        <v>31</v>
      </c>
      <c r="D349" s="1">
        <v>763773</v>
      </c>
      <c r="E349" t="s">
        <v>245</v>
      </c>
      <c r="F349" t="s">
        <v>837</v>
      </c>
      <c r="G349" t="s">
        <v>8</v>
      </c>
      <c r="H349" t="s">
        <v>845</v>
      </c>
      <c r="I349" t="s">
        <v>1511</v>
      </c>
      <c r="J349">
        <v>30121787</v>
      </c>
      <c r="K349" t="str">
        <f t="shared" si="5"/>
        <v>30121787-EJECUCION</v>
      </c>
      <c r="L349" t="s">
        <v>8</v>
      </c>
    </row>
    <row r="350" spans="1:12" x14ac:dyDescent="0.25">
      <c r="A350" t="s">
        <v>168</v>
      </c>
      <c r="B350" t="s">
        <v>1512</v>
      </c>
      <c r="C350" t="s">
        <v>7</v>
      </c>
      <c r="D350" s="1">
        <v>123539</v>
      </c>
      <c r="E350" t="s">
        <v>245</v>
      </c>
      <c r="F350" t="s">
        <v>837</v>
      </c>
      <c r="H350" t="s">
        <v>861</v>
      </c>
      <c r="I350" t="s">
        <v>1513</v>
      </c>
      <c r="J350">
        <v>40002944</v>
      </c>
      <c r="K350" t="str">
        <f t="shared" si="5"/>
        <v>40002944-EJECUCION</v>
      </c>
    </row>
    <row r="351" spans="1:12" x14ac:dyDescent="0.25">
      <c r="A351" t="s">
        <v>168</v>
      </c>
      <c r="B351" t="s">
        <v>1514</v>
      </c>
      <c r="C351" t="s">
        <v>41</v>
      </c>
      <c r="D351" s="1">
        <v>1281302</v>
      </c>
      <c r="E351" t="s">
        <v>245</v>
      </c>
      <c r="F351" t="s">
        <v>837</v>
      </c>
      <c r="G351" t="s">
        <v>8</v>
      </c>
      <c r="H351" t="s">
        <v>841</v>
      </c>
      <c r="I351" t="s">
        <v>1515</v>
      </c>
      <c r="J351">
        <v>30086050</v>
      </c>
      <c r="K351" t="str">
        <f t="shared" si="5"/>
        <v>30086050-EJECUCION</v>
      </c>
      <c r="L351" t="s">
        <v>8</v>
      </c>
    </row>
    <row r="352" spans="1:12" x14ac:dyDescent="0.25">
      <c r="A352" t="s">
        <v>168</v>
      </c>
      <c r="B352" t="s">
        <v>1516</v>
      </c>
      <c r="C352" t="s">
        <v>16</v>
      </c>
      <c r="D352" s="1">
        <v>338714</v>
      </c>
      <c r="E352" t="s">
        <v>833</v>
      </c>
      <c r="F352" t="s">
        <v>911</v>
      </c>
      <c r="G352" t="s">
        <v>8</v>
      </c>
      <c r="H352" t="s">
        <v>857</v>
      </c>
      <c r="I352" t="s">
        <v>1517</v>
      </c>
      <c r="J352">
        <v>30389124</v>
      </c>
      <c r="K352" t="str">
        <f t="shared" si="5"/>
        <v>30389124-EJECUCION</v>
      </c>
      <c r="L352" t="s">
        <v>8</v>
      </c>
    </row>
    <row r="353" spans="1:12" x14ac:dyDescent="0.25">
      <c r="A353" t="s">
        <v>168</v>
      </c>
      <c r="B353" t="s">
        <v>1518</v>
      </c>
      <c r="C353" t="s">
        <v>25</v>
      </c>
      <c r="D353" s="1">
        <v>1078187</v>
      </c>
      <c r="E353" t="s">
        <v>245</v>
      </c>
      <c r="F353" t="s">
        <v>837</v>
      </c>
      <c r="G353" t="s">
        <v>8</v>
      </c>
      <c r="H353" t="s">
        <v>931</v>
      </c>
      <c r="I353" t="s">
        <v>756</v>
      </c>
      <c r="J353">
        <v>30248522</v>
      </c>
      <c r="K353" t="str">
        <f t="shared" si="5"/>
        <v>30248522-EJECUCION</v>
      </c>
      <c r="L353" t="s">
        <v>8</v>
      </c>
    </row>
    <row r="354" spans="1:12" x14ac:dyDescent="0.25">
      <c r="A354" t="s">
        <v>9</v>
      </c>
      <c r="B354" t="s">
        <v>554</v>
      </c>
      <c r="D354" s="1">
        <v>90984</v>
      </c>
      <c r="E354" t="s">
        <v>245</v>
      </c>
      <c r="F354" t="s">
        <v>837</v>
      </c>
      <c r="G354" t="s">
        <v>8</v>
      </c>
      <c r="H354" t="s">
        <v>861</v>
      </c>
      <c r="I354" t="s">
        <v>1519</v>
      </c>
      <c r="J354">
        <v>30135967</v>
      </c>
      <c r="K354" t="str">
        <f t="shared" si="5"/>
        <v>30135967-DISEÑO</v>
      </c>
      <c r="L354" t="s">
        <v>8</v>
      </c>
    </row>
    <row r="355" spans="1:12" x14ac:dyDescent="0.25">
      <c r="A355" t="s">
        <v>9</v>
      </c>
      <c r="B355" t="s">
        <v>1520</v>
      </c>
      <c r="C355" t="s">
        <v>28</v>
      </c>
      <c r="D355" s="1">
        <v>27413</v>
      </c>
      <c r="E355" t="s">
        <v>245</v>
      </c>
      <c r="F355" t="s">
        <v>837</v>
      </c>
      <c r="H355" t="s">
        <v>845</v>
      </c>
      <c r="I355" t="s">
        <v>1521</v>
      </c>
      <c r="J355">
        <v>30465403</v>
      </c>
      <c r="K355" t="str">
        <f t="shared" si="5"/>
        <v>30465403-DISEÑO</v>
      </c>
    </row>
    <row r="356" spans="1:12" x14ac:dyDescent="0.25">
      <c r="A356" t="s">
        <v>9</v>
      </c>
      <c r="B356" t="s">
        <v>1522</v>
      </c>
      <c r="C356" t="s">
        <v>25</v>
      </c>
      <c r="D356" s="1">
        <v>5401</v>
      </c>
      <c r="E356" t="s">
        <v>245</v>
      </c>
      <c r="F356" t="s">
        <v>837</v>
      </c>
      <c r="G356" t="s">
        <v>8</v>
      </c>
      <c r="H356" t="s">
        <v>845</v>
      </c>
      <c r="I356" t="s">
        <v>1523</v>
      </c>
      <c r="J356">
        <v>30131517</v>
      </c>
      <c r="K356" t="str">
        <f t="shared" si="5"/>
        <v>30131517-DISEÑO</v>
      </c>
      <c r="L356" t="s">
        <v>8</v>
      </c>
    </row>
    <row r="357" spans="1:12" x14ac:dyDescent="0.25">
      <c r="A357" t="s">
        <v>168</v>
      </c>
      <c r="B357" t="s">
        <v>1524</v>
      </c>
      <c r="C357" t="s">
        <v>890</v>
      </c>
      <c r="D357" s="1">
        <v>271621</v>
      </c>
      <c r="E357" t="s">
        <v>245</v>
      </c>
      <c r="F357" t="s">
        <v>837</v>
      </c>
      <c r="G357" t="s">
        <v>8</v>
      </c>
      <c r="H357" t="s">
        <v>921</v>
      </c>
      <c r="I357" t="s">
        <v>1525</v>
      </c>
      <c r="J357">
        <v>30073367</v>
      </c>
      <c r="K357" t="str">
        <f t="shared" si="5"/>
        <v>30073367-EJECUCION</v>
      </c>
      <c r="L357" t="s">
        <v>8</v>
      </c>
    </row>
    <row r="358" spans="1:12" x14ac:dyDescent="0.25">
      <c r="A358" t="s">
        <v>168</v>
      </c>
      <c r="B358" t="s">
        <v>1526</v>
      </c>
      <c r="C358" t="s">
        <v>33</v>
      </c>
      <c r="D358" s="1">
        <v>92340</v>
      </c>
      <c r="E358" t="s">
        <v>245</v>
      </c>
      <c r="F358" t="s">
        <v>837</v>
      </c>
      <c r="H358" t="s">
        <v>286</v>
      </c>
      <c r="I358" t="s">
        <v>1527</v>
      </c>
      <c r="J358">
        <v>40000066</v>
      </c>
      <c r="K358" t="str">
        <f t="shared" si="5"/>
        <v>40000066-EJECUCION</v>
      </c>
    </row>
    <row r="359" spans="1:12" x14ac:dyDescent="0.25">
      <c r="A359" t="s">
        <v>168</v>
      </c>
      <c r="B359" t="s">
        <v>1528</v>
      </c>
      <c r="C359" t="s">
        <v>29</v>
      </c>
      <c r="D359" s="1">
        <v>851251</v>
      </c>
      <c r="E359" t="s">
        <v>833</v>
      </c>
      <c r="F359" t="s">
        <v>911</v>
      </c>
      <c r="H359" t="s">
        <v>857</v>
      </c>
      <c r="I359" t="s">
        <v>1529</v>
      </c>
      <c r="J359">
        <v>30390477</v>
      </c>
      <c r="K359" t="str">
        <f t="shared" si="5"/>
        <v>30390477-EJECUCION</v>
      </c>
    </row>
    <row r="360" spans="1:12" x14ac:dyDescent="0.25">
      <c r="A360" t="s">
        <v>9</v>
      </c>
      <c r="B360" t="s">
        <v>1530</v>
      </c>
      <c r="C360" t="s">
        <v>890</v>
      </c>
      <c r="D360" s="1">
        <v>29983</v>
      </c>
      <c r="E360" t="s">
        <v>245</v>
      </c>
      <c r="F360" t="s">
        <v>837</v>
      </c>
      <c r="G360" t="s">
        <v>308</v>
      </c>
      <c r="H360" t="s">
        <v>274</v>
      </c>
      <c r="I360" t="s">
        <v>1531</v>
      </c>
      <c r="J360">
        <v>30270222</v>
      </c>
      <c r="K360" t="str">
        <f t="shared" si="5"/>
        <v>30270222-DISEÑO</v>
      </c>
      <c r="L360" t="s">
        <v>308</v>
      </c>
    </row>
    <row r="361" spans="1:12" x14ac:dyDescent="0.25">
      <c r="A361" t="s">
        <v>168</v>
      </c>
      <c r="B361" t="s">
        <v>1532</v>
      </c>
      <c r="D361" s="1">
        <v>2717088</v>
      </c>
      <c r="E361" t="s">
        <v>245</v>
      </c>
      <c r="F361" t="s">
        <v>837</v>
      </c>
      <c r="G361" t="s">
        <v>8</v>
      </c>
      <c r="H361" t="s">
        <v>274</v>
      </c>
      <c r="I361" t="s">
        <v>1533</v>
      </c>
      <c r="J361">
        <v>30364305</v>
      </c>
      <c r="K361" t="str">
        <f t="shared" si="5"/>
        <v>30364305-EJECUCION</v>
      </c>
      <c r="L361" t="s">
        <v>8</v>
      </c>
    </row>
    <row r="362" spans="1:12" x14ac:dyDescent="0.25">
      <c r="A362" t="s">
        <v>168</v>
      </c>
      <c r="B362" t="s">
        <v>405</v>
      </c>
      <c r="C362" t="s">
        <v>35</v>
      </c>
      <c r="D362" s="1">
        <v>646448</v>
      </c>
      <c r="E362" t="s">
        <v>245</v>
      </c>
      <c r="F362" t="s">
        <v>837</v>
      </c>
      <c r="H362" t="s">
        <v>893</v>
      </c>
      <c r="I362" t="s">
        <v>1534</v>
      </c>
      <c r="J362">
        <v>30126506</v>
      </c>
      <c r="K362" t="str">
        <f t="shared" si="5"/>
        <v>30126506-EJECUCION</v>
      </c>
    </row>
    <row r="363" spans="1:12" x14ac:dyDescent="0.25">
      <c r="A363" t="s">
        <v>168</v>
      </c>
      <c r="B363" t="s">
        <v>1535</v>
      </c>
      <c r="C363" t="s">
        <v>33</v>
      </c>
      <c r="D363" s="1">
        <v>88690</v>
      </c>
      <c r="E363" t="s">
        <v>245</v>
      </c>
      <c r="F363" t="s">
        <v>837</v>
      </c>
      <c r="G363" t="s">
        <v>8</v>
      </c>
      <c r="H363" t="s">
        <v>838</v>
      </c>
      <c r="I363" t="s">
        <v>1536</v>
      </c>
      <c r="J363">
        <v>40000032</v>
      </c>
      <c r="K363" t="str">
        <f t="shared" si="5"/>
        <v>40000032-EJECUCION</v>
      </c>
      <c r="L363" t="s">
        <v>8</v>
      </c>
    </row>
    <row r="364" spans="1:12" x14ac:dyDescent="0.25">
      <c r="A364" t="s">
        <v>168</v>
      </c>
      <c r="B364" t="s">
        <v>1537</v>
      </c>
      <c r="C364" t="s">
        <v>964</v>
      </c>
      <c r="D364" s="1">
        <v>1168828</v>
      </c>
      <c r="E364" t="s">
        <v>245</v>
      </c>
      <c r="F364" t="s">
        <v>837</v>
      </c>
      <c r="G364" t="s">
        <v>8</v>
      </c>
      <c r="H364" t="s">
        <v>845</v>
      </c>
      <c r="I364" t="s">
        <v>1538</v>
      </c>
      <c r="J364">
        <v>30115770</v>
      </c>
      <c r="K364" t="str">
        <f t="shared" si="5"/>
        <v>30115770-EJECUCION</v>
      </c>
      <c r="L364" t="s">
        <v>8</v>
      </c>
    </row>
    <row r="365" spans="1:12" x14ac:dyDescent="0.25">
      <c r="A365" t="s">
        <v>9</v>
      </c>
      <c r="B365" t="s">
        <v>1539</v>
      </c>
      <c r="C365" t="s">
        <v>17</v>
      </c>
      <c r="D365" s="1">
        <v>63516</v>
      </c>
      <c r="E365" t="s">
        <v>245</v>
      </c>
      <c r="F365" t="s">
        <v>837</v>
      </c>
      <c r="H365" t="s">
        <v>841</v>
      </c>
      <c r="I365" t="s">
        <v>1540</v>
      </c>
      <c r="J365">
        <v>30070312</v>
      </c>
      <c r="K365" t="str">
        <f t="shared" si="5"/>
        <v>30070312-DISEÑO</v>
      </c>
    </row>
    <row r="366" spans="1:12" x14ac:dyDescent="0.25">
      <c r="A366" t="s">
        <v>9</v>
      </c>
      <c r="B366" t="s">
        <v>1541</v>
      </c>
      <c r="D366" s="1">
        <v>933924</v>
      </c>
      <c r="E366" t="s">
        <v>245</v>
      </c>
      <c r="F366" t="s">
        <v>837</v>
      </c>
      <c r="H366" t="s">
        <v>275</v>
      </c>
      <c r="I366" t="s">
        <v>1542</v>
      </c>
      <c r="J366">
        <v>30384429</v>
      </c>
      <c r="K366" t="str">
        <f t="shared" si="5"/>
        <v>30384429-DISEÑO</v>
      </c>
    </row>
    <row r="367" spans="1:12" x14ac:dyDescent="0.25">
      <c r="A367" t="s">
        <v>168</v>
      </c>
      <c r="B367" t="s">
        <v>1543</v>
      </c>
      <c r="C367" t="s">
        <v>46</v>
      </c>
      <c r="D367" s="1">
        <v>9166471</v>
      </c>
      <c r="E367" t="s">
        <v>833</v>
      </c>
      <c r="F367" t="s">
        <v>834</v>
      </c>
      <c r="G367" t="s">
        <v>8</v>
      </c>
      <c r="H367" t="s">
        <v>275</v>
      </c>
      <c r="I367" t="s">
        <v>1544</v>
      </c>
      <c r="J367">
        <v>30132175</v>
      </c>
      <c r="K367" t="str">
        <f t="shared" si="5"/>
        <v>30132175-EJECUCION</v>
      </c>
      <c r="L367" t="s">
        <v>8</v>
      </c>
    </row>
    <row r="368" spans="1:12" x14ac:dyDescent="0.25">
      <c r="A368" t="s">
        <v>168</v>
      </c>
      <c r="B368" t="s">
        <v>1545</v>
      </c>
      <c r="C368" t="s">
        <v>16</v>
      </c>
      <c r="D368" s="1">
        <v>53954</v>
      </c>
      <c r="E368" t="s">
        <v>245</v>
      </c>
      <c r="F368" t="s">
        <v>837</v>
      </c>
      <c r="H368" t="s">
        <v>286</v>
      </c>
      <c r="I368" t="s">
        <v>1546</v>
      </c>
      <c r="J368">
        <v>30482552</v>
      </c>
      <c r="K368" t="str">
        <f t="shared" si="5"/>
        <v>30482552-EJECUCION</v>
      </c>
    </row>
    <row r="369" spans="1:12" x14ac:dyDescent="0.25">
      <c r="A369" t="s">
        <v>168</v>
      </c>
      <c r="B369" t="s">
        <v>1547</v>
      </c>
      <c r="C369" t="s">
        <v>31</v>
      </c>
      <c r="D369" s="1">
        <v>335965</v>
      </c>
      <c r="E369" t="s">
        <v>833</v>
      </c>
      <c r="F369" t="s">
        <v>1250</v>
      </c>
      <c r="G369" t="s">
        <v>8</v>
      </c>
      <c r="H369" t="s">
        <v>275</v>
      </c>
      <c r="I369" t="s">
        <v>1548</v>
      </c>
      <c r="J369">
        <v>30350522</v>
      </c>
      <c r="K369" t="str">
        <f t="shared" si="5"/>
        <v>30350522-EJECUCION</v>
      </c>
      <c r="L369" t="s">
        <v>8</v>
      </c>
    </row>
    <row r="370" spans="1:12" x14ac:dyDescent="0.25">
      <c r="A370" t="s">
        <v>168</v>
      </c>
      <c r="B370" t="s">
        <v>1549</v>
      </c>
      <c r="C370" t="s">
        <v>31</v>
      </c>
      <c r="D370" s="1">
        <v>189283</v>
      </c>
      <c r="E370" t="s">
        <v>245</v>
      </c>
      <c r="F370" t="s">
        <v>837</v>
      </c>
      <c r="H370" t="s">
        <v>275</v>
      </c>
      <c r="I370" t="s">
        <v>1550</v>
      </c>
      <c r="J370">
        <v>30484307</v>
      </c>
      <c r="K370" t="str">
        <f t="shared" si="5"/>
        <v>30484307-EJECUCION</v>
      </c>
    </row>
    <row r="371" spans="1:12" x14ac:dyDescent="0.25">
      <c r="A371" t="s">
        <v>168</v>
      </c>
      <c r="B371" t="s">
        <v>1551</v>
      </c>
      <c r="D371" s="1">
        <v>212907</v>
      </c>
      <c r="E371" t="s">
        <v>833</v>
      </c>
      <c r="F371" t="s">
        <v>911</v>
      </c>
      <c r="H371" t="s">
        <v>845</v>
      </c>
      <c r="I371" t="s">
        <v>1552</v>
      </c>
      <c r="J371">
        <v>30460722</v>
      </c>
      <c r="K371" t="str">
        <f t="shared" si="5"/>
        <v>30460722-EJECUCION</v>
      </c>
    </row>
    <row r="372" spans="1:12" x14ac:dyDescent="0.25">
      <c r="A372" t="s">
        <v>168</v>
      </c>
      <c r="B372" t="s">
        <v>1553</v>
      </c>
      <c r="C372" t="s">
        <v>890</v>
      </c>
      <c r="D372" s="1">
        <v>5354636</v>
      </c>
      <c r="E372" t="s">
        <v>833</v>
      </c>
      <c r="F372" t="s">
        <v>911</v>
      </c>
      <c r="G372" t="s">
        <v>8</v>
      </c>
      <c r="H372" t="s">
        <v>857</v>
      </c>
      <c r="I372" t="s">
        <v>1554</v>
      </c>
      <c r="J372">
        <v>30081481</v>
      </c>
      <c r="K372" t="str">
        <f t="shared" si="5"/>
        <v>30081481-EJECUCION</v>
      </c>
      <c r="L372" t="s">
        <v>8</v>
      </c>
    </row>
    <row r="373" spans="1:12" x14ac:dyDescent="0.25">
      <c r="A373" t="s">
        <v>168</v>
      </c>
      <c r="B373" t="s">
        <v>1555</v>
      </c>
      <c r="C373" t="s">
        <v>24</v>
      </c>
      <c r="D373" s="1">
        <v>335169</v>
      </c>
      <c r="E373" t="s">
        <v>245</v>
      </c>
      <c r="F373" t="s">
        <v>837</v>
      </c>
      <c r="H373" t="s">
        <v>838</v>
      </c>
      <c r="I373" t="s">
        <v>1556</v>
      </c>
      <c r="J373">
        <v>30133915</v>
      </c>
      <c r="K373" t="str">
        <f t="shared" si="5"/>
        <v>30133915-EJECUCION</v>
      </c>
    </row>
    <row r="374" spans="1:12" x14ac:dyDescent="0.25">
      <c r="A374" t="s">
        <v>168</v>
      </c>
      <c r="B374" t="s">
        <v>1557</v>
      </c>
      <c r="D374" s="1">
        <v>1286941</v>
      </c>
      <c r="E374" t="s">
        <v>833</v>
      </c>
      <c r="F374" t="s">
        <v>1250</v>
      </c>
      <c r="H374" t="s">
        <v>275</v>
      </c>
      <c r="I374" t="s">
        <v>1558</v>
      </c>
      <c r="J374">
        <v>30486982</v>
      </c>
      <c r="K374" t="str">
        <f t="shared" si="5"/>
        <v>30486982-EJECUCION</v>
      </c>
    </row>
    <row r="375" spans="1:12" x14ac:dyDescent="0.25">
      <c r="A375" t="s">
        <v>168</v>
      </c>
      <c r="B375" t="s">
        <v>1559</v>
      </c>
      <c r="C375" t="s">
        <v>890</v>
      </c>
      <c r="D375" s="1">
        <v>1641601</v>
      </c>
      <c r="E375" t="s">
        <v>245</v>
      </c>
      <c r="F375" t="s">
        <v>837</v>
      </c>
      <c r="H375" t="s">
        <v>275</v>
      </c>
      <c r="I375" t="s">
        <v>1560</v>
      </c>
      <c r="J375">
        <v>40000463</v>
      </c>
      <c r="K375" t="str">
        <f t="shared" si="5"/>
        <v>40000463-EJECUCION</v>
      </c>
    </row>
    <row r="376" spans="1:12" x14ac:dyDescent="0.25">
      <c r="A376" t="s">
        <v>168</v>
      </c>
      <c r="B376" t="s">
        <v>1561</v>
      </c>
      <c r="C376" t="s">
        <v>289</v>
      </c>
      <c r="D376" s="1">
        <v>415530</v>
      </c>
      <c r="E376" t="s">
        <v>245</v>
      </c>
      <c r="F376" t="s">
        <v>837</v>
      </c>
      <c r="G376" t="s">
        <v>8</v>
      </c>
      <c r="H376" t="s">
        <v>838</v>
      </c>
      <c r="I376" t="s">
        <v>1562</v>
      </c>
      <c r="J376">
        <v>30118485</v>
      </c>
      <c r="K376" t="str">
        <f t="shared" si="5"/>
        <v>30118485-EJECUCION</v>
      </c>
      <c r="L376" t="s">
        <v>8</v>
      </c>
    </row>
    <row r="377" spans="1:12" x14ac:dyDescent="0.25">
      <c r="A377" t="s">
        <v>168</v>
      </c>
      <c r="B377" t="s">
        <v>1563</v>
      </c>
      <c r="C377" t="s">
        <v>16</v>
      </c>
      <c r="D377" s="1">
        <v>633428</v>
      </c>
      <c r="E377" t="s">
        <v>833</v>
      </c>
      <c r="F377" t="s">
        <v>977</v>
      </c>
      <c r="G377" t="s">
        <v>8</v>
      </c>
      <c r="H377" t="s">
        <v>274</v>
      </c>
      <c r="I377" t="s">
        <v>1564</v>
      </c>
      <c r="J377">
        <v>30402322</v>
      </c>
      <c r="K377" t="str">
        <f t="shared" si="5"/>
        <v>30402322-EJECUCION</v>
      </c>
      <c r="L377" t="s">
        <v>8</v>
      </c>
    </row>
    <row r="378" spans="1:12" x14ac:dyDescent="0.25">
      <c r="A378" t="s">
        <v>168</v>
      </c>
      <c r="B378" t="s">
        <v>1565</v>
      </c>
      <c r="D378" s="1">
        <v>4495490</v>
      </c>
      <c r="E378" t="s">
        <v>833</v>
      </c>
      <c r="F378" t="s">
        <v>834</v>
      </c>
      <c r="G378" t="s">
        <v>8</v>
      </c>
      <c r="H378" t="s">
        <v>275</v>
      </c>
      <c r="I378" t="s">
        <v>1566</v>
      </c>
      <c r="J378">
        <v>30458872</v>
      </c>
      <c r="K378" t="str">
        <f t="shared" si="5"/>
        <v>30458872-EJECUCION</v>
      </c>
      <c r="L378" t="s">
        <v>8</v>
      </c>
    </row>
    <row r="379" spans="1:12" x14ac:dyDescent="0.25">
      <c r="A379" t="s">
        <v>168</v>
      </c>
      <c r="B379" t="s">
        <v>1567</v>
      </c>
      <c r="C379" t="s">
        <v>27</v>
      </c>
      <c r="D379" s="1">
        <v>133588</v>
      </c>
      <c r="E379" t="s">
        <v>245</v>
      </c>
      <c r="F379" t="s">
        <v>837</v>
      </c>
      <c r="G379" t="s">
        <v>8</v>
      </c>
      <c r="H379" t="s">
        <v>838</v>
      </c>
      <c r="I379" t="s">
        <v>1568</v>
      </c>
      <c r="J379">
        <v>30485158</v>
      </c>
      <c r="K379" t="str">
        <f t="shared" si="5"/>
        <v>30485158-EJECUCION</v>
      </c>
      <c r="L379" t="s">
        <v>8</v>
      </c>
    </row>
    <row r="380" spans="1:12" x14ac:dyDescent="0.25">
      <c r="A380" t="s">
        <v>9</v>
      </c>
      <c r="B380" t="s">
        <v>1569</v>
      </c>
      <c r="C380" t="s">
        <v>890</v>
      </c>
      <c r="D380" s="1">
        <v>100080</v>
      </c>
      <c r="E380" t="s">
        <v>245</v>
      </c>
      <c r="F380" t="s">
        <v>837</v>
      </c>
      <c r="G380" t="s">
        <v>8</v>
      </c>
      <c r="H380" t="s">
        <v>841</v>
      </c>
      <c r="I380" t="s">
        <v>1570</v>
      </c>
      <c r="J380">
        <v>30106468</v>
      </c>
      <c r="K380" t="str">
        <f t="shared" si="5"/>
        <v>30106468-DISEÑO</v>
      </c>
      <c r="L380" t="s">
        <v>8</v>
      </c>
    </row>
    <row r="381" spans="1:12" x14ac:dyDescent="0.25">
      <c r="A381" t="s">
        <v>168</v>
      </c>
      <c r="B381" t="s">
        <v>1571</v>
      </c>
      <c r="C381" t="s">
        <v>31</v>
      </c>
      <c r="D381" s="1">
        <v>484832</v>
      </c>
      <c r="E381" t="s">
        <v>245</v>
      </c>
      <c r="F381" t="s">
        <v>837</v>
      </c>
      <c r="H381" t="s">
        <v>275</v>
      </c>
      <c r="I381" t="s">
        <v>1572</v>
      </c>
      <c r="J381">
        <v>30464752</v>
      </c>
      <c r="K381" t="str">
        <f t="shared" si="5"/>
        <v>30464752-EJECUCION</v>
      </c>
    </row>
    <row r="382" spans="1:12" x14ac:dyDescent="0.25">
      <c r="A382" t="s">
        <v>168</v>
      </c>
      <c r="B382" t="s">
        <v>1573</v>
      </c>
      <c r="C382" t="s">
        <v>874</v>
      </c>
      <c r="D382" s="1">
        <v>44894</v>
      </c>
      <c r="E382" t="s">
        <v>245</v>
      </c>
      <c r="F382" t="s">
        <v>837</v>
      </c>
      <c r="G382" t="s">
        <v>8</v>
      </c>
      <c r="H382" t="s">
        <v>857</v>
      </c>
      <c r="I382" t="s">
        <v>1574</v>
      </c>
      <c r="J382">
        <v>30136720</v>
      </c>
      <c r="K382" t="str">
        <f t="shared" si="5"/>
        <v>30136720-EJECUCION</v>
      </c>
      <c r="L382" t="s">
        <v>8</v>
      </c>
    </row>
    <row r="383" spans="1:12" x14ac:dyDescent="0.25">
      <c r="A383" t="s">
        <v>168</v>
      </c>
      <c r="B383" t="s">
        <v>1575</v>
      </c>
      <c r="C383" t="s">
        <v>19</v>
      </c>
      <c r="D383" s="1">
        <v>301857</v>
      </c>
      <c r="E383" t="s">
        <v>245</v>
      </c>
      <c r="F383" t="s">
        <v>837</v>
      </c>
      <c r="H383" t="s">
        <v>286</v>
      </c>
      <c r="I383" t="s">
        <v>1576</v>
      </c>
      <c r="J383">
        <v>40000290</v>
      </c>
      <c r="K383" t="str">
        <f t="shared" si="5"/>
        <v>40000290-EJECUCION</v>
      </c>
    </row>
    <row r="384" spans="1:12" x14ac:dyDescent="0.25">
      <c r="A384" t="s">
        <v>168</v>
      </c>
      <c r="B384" t="s">
        <v>1577</v>
      </c>
      <c r="D384" s="1">
        <v>18543822</v>
      </c>
      <c r="E384" t="s">
        <v>833</v>
      </c>
      <c r="F384" t="s">
        <v>834</v>
      </c>
      <c r="H384" t="s">
        <v>275</v>
      </c>
      <c r="I384" t="s">
        <v>1578</v>
      </c>
      <c r="J384">
        <v>30481273</v>
      </c>
      <c r="K384" t="str">
        <f t="shared" si="5"/>
        <v>30481273-EJECUCION</v>
      </c>
    </row>
    <row r="385" spans="1:12" x14ac:dyDescent="0.25">
      <c r="A385" t="s">
        <v>168</v>
      </c>
      <c r="B385" t="s">
        <v>1579</v>
      </c>
      <c r="C385" t="s">
        <v>38</v>
      </c>
      <c r="D385" s="1">
        <v>111178</v>
      </c>
      <c r="E385" t="s">
        <v>245</v>
      </c>
      <c r="F385" t="s">
        <v>837</v>
      </c>
      <c r="H385" t="s">
        <v>838</v>
      </c>
      <c r="I385" t="s">
        <v>1580</v>
      </c>
      <c r="J385">
        <v>40002388</v>
      </c>
      <c r="K385" t="str">
        <f t="shared" si="5"/>
        <v>40002388-EJECUCION</v>
      </c>
    </row>
    <row r="386" spans="1:12" x14ac:dyDescent="0.25">
      <c r="A386" t="s">
        <v>168</v>
      </c>
      <c r="B386" t="s">
        <v>1581</v>
      </c>
      <c r="C386" t="s">
        <v>44</v>
      </c>
      <c r="D386" s="1">
        <v>238539</v>
      </c>
      <c r="E386" t="s">
        <v>245</v>
      </c>
      <c r="F386" t="s">
        <v>837</v>
      </c>
      <c r="H386" t="s">
        <v>841</v>
      </c>
      <c r="I386" t="s">
        <v>1582</v>
      </c>
      <c r="J386">
        <v>30484941</v>
      </c>
      <c r="K386" t="str">
        <f t="shared" si="5"/>
        <v>30484941-EJECUCION</v>
      </c>
    </row>
    <row r="387" spans="1:12" x14ac:dyDescent="0.25">
      <c r="A387" t="s">
        <v>168</v>
      </c>
      <c r="B387" t="s">
        <v>1583</v>
      </c>
      <c r="C387" t="s">
        <v>31</v>
      </c>
      <c r="D387" s="1">
        <v>1176539</v>
      </c>
      <c r="E387" t="s">
        <v>833</v>
      </c>
      <c r="F387" t="s">
        <v>924</v>
      </c>
      <c r="G387" t="s">
        <v>8</v>
      </c>
      <c r="H387" t="s">
        <v>841</v>
      </c>
      <c r="I387" t="s">
        <v>1584</v>
      </c>
      <c r="J387">
        <v>30483001</v>
      </c>
      <c r="K387" t="str">
        <f t="shared" ref="K387:K450" si="6">CONCATENATE(J387,"-",A387)</f>
        <v>30483001-EJECUCION</v>
      </c>
      <c r="L387" t="s">
        <v>8</v>
      </c>
    </row>
    <row r="388" spans="1:12" x14ac:dyDescent="0.25">
      <c r="A388" t="s">
        <v>168</v>
      </c>
      <c r="B388" t="s">
        <v>1001</v>
      </c>
      <c r="C388" t="s">
        <v>36</v>
      </c>
      <c r="D388" s="1">
        <v>7385</v>
      </c>
      <c r="E388" t="s">
        <v>1585</v>
      </c>
      <c r="F388" t="s">
        <v>1586</v>
      </c>
      <c r="H388" t="s">
        <v>838</v>
      </c>
      <c r="I388" t="s">
        <v>1002</v>
      </c>
      <c r="J388">
        <v>30485153</v>
      </c>
      <c r="K388" t="str">
        <f t="shared" si="6"/>
        <v>30485153-EJECUCION</v>
      </c>
    </row>
    <row r="389" spans="1:12" x14ac:dyDescent="0.25">
      <c r="A389" t="s">
        <v>168</v>
      </c>
      <c r="B389" t="s">
        <v>1587</v>
      </c>
      <c r="C389" t="s">
        <v>964</v>
      </c>
      <c r="D389" s="1">
        <v>91611</v>
      </c>
      <c r="E389" t="s">
        <v>833</v>
      </c>
      <c r="F389" t="s">
        <v>1151</v>
      </c>
      <c r="H389" t="s">
        <v>857</v>
      </c>
      <c r="I389" t="s">
        <v>1588</v>
      </c>
      <c r="J389">
        <v>30462785</v>
      </c>
      <c r="K389" t="str">
        <f t="shared" si="6"/>
        <v>30462785-EJECUCION</v>
      </c>
    </row>
    <row r="390" spans="1:12" x14ac:dyDescent="0.25">
      <c r="A390" t="s">
        <v>9</v>
      </c>
      <c r="B390" t="s">
        <v>1589</v>
      </c>
      <c r="C390" t="s">
        <v>17</v>
      </c>
      <c r="D390" s="1">
        <v>656203</v>
      </c>
      <c r="E390" t="s">
        <v>833</v>
      </c>
      <c r="F390" t="s">
        <v>834</v>
      </c>
      <c r="H390" t="s">
        <v>275</v>
      </c>
      <c r="I390" t="s">
        <v>1590</v>
      </c>
      <c r="J390">
        <v>30080507</v>
      </c>
      <c r="K390" t="str">
        <f t="shared" si="6"/>
        <v>30080507-DISEÑO</v>
      </c>
    </row>
    <row r="391" spans="1:12" x14ac:dyDescent="0.25">
      <c r="A391" t="s">
        <v>168</v>
      </c>
      <c r="B391" t="s">
        <v>1591</v>
      </c>
      <c r="C391" t="s">
        <v>33</v>
      </c>
      <c r="D391" s="1">
        <v>129445</v>
      </c>
      <c r="E391" t="s">
        <v>245</v>
      </c>
      <c r="F391" t="s">
        <v>837</v>
      </c>
      <c r="H391" t="s">
        <v>931</v>
      </c>
      <c r="I391" t="s">
        <v>1592</v>
      </c>
      <c r="J391">
        <v>30486350</v>
      </c>
      <c r="K391" t="str">
        <f t="shared" si="6"/>
        <v>30486350-EJECUCION</v>
      </c>
    </row>
    <row r="392" spans="1:12" x14ac:dyDescent="0.25">
      <c r="A392" t="s">
        <v>168</v>
      </c>
      <c r="B392" t="s">
        <v>83</v>
      </c>
      <c r="D392" s="1">
        <v>599995</v>
      </c>
      <c r="E392" t="s">
        <v>245</v>
      </c>
      <c r="F392" t="s">
        <v>837</v>
      </c>
      <c r="H392" t="s">
        <v>861</v>
      </c>
      <c r="I392" t="s">
        <v>1593</v>
      </c>
      <c r="J392">
        <v>30136320</v>
      </c>
      <c r="K392" t="str">
        <f t="shared" si="6"/>
        <v>30136320-EJECUCION</v>
      </c>
    </row>
    <row r="393" spans="1:12" x14ac:dyDescent="0.25">
      <c r="A393" t="s">
        <v>168</v>
      </c>
      <c r="B393" t="s">
        <v>1594</v>
      </c>
      <c r="D393" s="1">
        <v>1905275</v>
      </c>
      <c r="E393" t="s">
        <v>833</v>
      </c>
      <c r="F393" t="s">
        <v>1595</v>
      </c>
      <c r="G393" t="s">
        <v>8</v>
      </c>
      <c r="H393" t="s">
        <v>286</v>
      </c>
      <c r="I393" t="s">
        <v>1596</v>
      </c>
      <c r="J393">
        <v>30126075</v>
      </c>
      <c r="K393" t="str">
        <f t="shared" si="6"/>
        <v>30126075-EJECUCION</v>
      </c>
      <c r="L393" t="s">
        <v>8</v>
      </c>
    </row>
    <row r="394" spans="1:12" x14ac:dyDescent="0.25">
      <c r="A394" t="s">
        <v>168</v>
      </c>
      <c r="B394" t="s">
        <v>1597</v>
      </c>
      <c r="C394" t="s">
        <v>46</v>
      </c>
      <c r="D394" s="1">
        <v>90519</v>
      </c>
      <c r="E394" t="s">
        <v>245</v>
      </c>
      <c r="F394" t="s">
        <v>837</v>
      </c>
      <c r="H394" t="s">
        <v>274</v>
      </c>
      <c r="I394" t="s">
        <v>1598</v>
      </c>
      <c r="J394">
        <v>30455973</v>
      </c>
      <c r="K394" t="str">
        <f t="shared" si="6"/>
        <v>30455973-EJECUCION</v>
      </c>
    </row>
    <row r="395" spans="1:12" x14ac:dyDescent="0.25">
      <c r="A395" t="s">
        <v>9</v>
      </c>
      <c r="B395" t="s">
        <v>373</v>
      </c>
      <c r="C395" t="s">
        <v>22</v>
      </c>
      <c r="D395" s="1">
        <v>163483</v>
      </c>
      <c r="E395" t="s">
        <v>245</v>
      </c>
      <c r="F395" t="s">
        <v>837</v>
      </c>
      <c r="G395" t="s">
        <v>308</v>
      </c>
      <c r="H395" t="s">
        <v>841</v>
      </c>
      <c r="I395" t="s">
        <v>1599</v>
      </c>
      <c r="J395">
        <v>30463530</v>
      </c>
      <c r="K395" t="str">
        <f t="shared" si="6"/>
        <v>30463530-DISEÑO</v>
      </c>
      <c r="L395" t="s">
        <v>308</v>
      </c>
    </row>
    <row r="396" spans="1:12" x14ac:dyDescent="0.25">
      <c r="A396" t="s">
        <v>168</v>
      </c>
      <c r="B396" t="s">
        <v>1600</v>
      </c>
      <c r="D396" s="1">
        <v>3695207</v>
      </c>
      <c r="E396" t="s">
        <v>833</v>
      </c>
      <c r="F396" t="s">
        <v>834</v>
      </c>
      <c r="H396" t="s">
        <v>275</v>
      </c>
      <c r="I396" t="s">
        <v>1601</v>
      </c>
      <c r="J396">
        <v>30481289</v>
      </c>
      <c r="K396" t="str">
        <f t="shared" si="6"/>
        <v>30481289-EJECUCION</v>
      </c>
    </row>
    <row r="397" spans="1:12" x14ac:dyDescent="0.25">
      <c r="A397" t="s">
        <v>168</v>
      </c>
      <c r="B397" t="s">
        <v>1602</v>
      </c>
      <c r="C397" t="s">
        <v>26</v>
      </c>
      <c r="D397" s="1">
        <v>334315</v>
      </c>
      <c r="E397" t="s">
        <v>245</v>
      </c>
      <c r="F397" t="s">
        <v>837</v>
      </c>
      <c r="G397" t="s">
        <v>8</v>
      </c>
      <c r="H397" t="s">
        <v>845</v>
      </c>
      <c r="I397" t="s">
        <v>1603</v>
      </c>
      <c r="J397">
        <v>30212372</v>
      </c>
      <c r="K397" t="str">
        <f t="shared" si="6"/>
        <v>30212372-EJECUCION</v>
      </c>
      <c r="L397" t="s">
        <v>8</v>
      </c>
    </row>
    <row r="398" spans="1:12" x14ac:dyDescent="0.25">
      <c r="A398" t="s">
        <v>168</v>
      </c>
      <c r="B398" t="s">
        <v>1604</v>
      </c>
      <c r="C398" t="s">
        <v>289</v>
      </c>
      <c r="D398" s="1">
        <v>96723</v>
      </c>
      <c r="E398" t="s">
        <v>245</v>
      </c>
      <c r="F398" t="s">
        <v>837</v>
      </c>
      <c r="H398" t="s">
        <v>838</v>
      </c>
      <c r="I398" t="s">
        <v>1605</v>
      </c>
      <c r="J398">
        <v>30134570</v>
      </c>
      <c r="K398" t="str">
        <f t="shared" si="6"/>
        <v>30134570-EJECUCION</v>
      </c>
    </row>
    <row r="399" spans="1:12" x14ac:dyDescent="0.25">
      <c r="A399" t="s">
        <v>168</v>
      </c>
      <c r="B399" t="s">
        <v>1606</v>
      </c>
      <c r="C399" t="s">
        <v>45</v>
      </c>
      <c r="D399" s="1">
        <v>92341</v>
      </c>
      <c r="E399" t="s">
        <v>245</v>
      </c>
      <c r="F399" t="s">
        <v>837</v>
      </c>
      <c r="H399" t="s">
        <v>864</v>
      </c>
      <c r="I399" t="s">
        <v>1607</v>
      </c>
      <c r="J399">
        <v>30488718</v>
      </c>
      <c r="K399" t="str">
        <f t="shared" si="6"/>
        <v>30488718-EJECUCION</v>
      </c>
    </row>
    <row r="400" spans="1:12" x14ac:dyDescent="0.25">
      <c r="A400" t="s">
        <v>169</v>
      </c>
      <c r="B400" t="s">
        <v>1608</v>
      </c>
      <c r="C400" t="s">
        <v>31</v>
      </c>
      <c r="D400" s="1">
        <v>194851</v>
      </c>
      <c r="E400" t="s">
        <v>245</v>
      </c>
      <c r="F400" t="s">
        <v>837</v>
      </c>
      <c r="G400" t="s">
        <v>8</v>
      </c>
      <c r="H400" t="s">
        <v>274</v>
      </c>
      <c r="I400" t="s">
        <v>1609</v>
      </c>
      <c r="J400">
        <v>30098600</v>
      </c>
      <c r="K400" t="str">
        <f t="shared" si="6"/>
        <v>30098600-PREFACTIBILIDAD</v>
      </c>
      <c r="L400" t="s">
        <v>8</v>
      </c>
    </row>
    <row r="401" spans="1:12" x14ac:dyDescent="0.25">
      <c r="A401" t="s">
        <v>168</v>
      </c>
      <c r="B401" t="s">
        <v>1610</v>
      </c>
      <c r="C401" t="s">
        <v>890</v>
      </c>
      <c r="D401" s="1">
        <v>440950</v>
      </c>
      <c r="E401" t="s">
        <v>833</v>
      </c>
      <c r="F401" t="s">
        <v>1260</v>
      </c>
      <c r="H401" t="s">
        <v>931</v>
      </c>
      <c r="I401" t="s">
        <v>1611</v>
      </c>
      <c r="J401">
        <v>40002504</v>
      </c>
      <c r="K401" t="str">
        <f t="shared" si="6"/>
        <v>40002504-EJECUCION</v>
      </c>
    </row>
    <row r="402" spans="1:12" x14ac:dyDescent="0.25">
      <c r="A402" t="s">
        <v>168</v>
      </c>
      <c r="B402" t="s">
        <v>1612</v>
      </c>
      <c r="C402" t="s">
        <v>38</v>
      </c>
      <c r="D402" s="1">
        <v>92000</v>
      </c>
      <c r="E402" t="s">
        <v>245</v>
      </c>
      <c r="F402" t="s">
        <v>837</v>
      </c>
      <c r="H402" t="s">
        <v>931</v>
      </c>
      <c r="I402" t="s">
        <v>1613</v>
      </c>
      <c r="J402">
        <v>40000709</v>
      </c>
      <c r="K402" t="str">
        <f t="shared" si="6"/>
        <v>40000709-EJECUCION</v>
      </c>
    </row>
    <row r="403" spans="1:12" x14ac:dyDescent="0.25">
      <c r="A403" t="s">
        <v>168</v>
      </c>
      <c r="B403" t="s">
        <v>1614</v>
      </c>
      <c r="C403" t="s">
        <v>40</v>
      </c>
      <c r="D403" s="1">
        <v>256500</v>
      </c>
      <c r="E403" t="s">
        <v>245</v>
      </c>
      <c r="F403" t="s">
        <v>837</v>
      </c>
      <c r="H403" t="s">
        <v>275</v>
      </c>
      <c r="I403" t="s">
        <v>1615</v>
      </c>
      <c r="J403">
        <v>30486106</v>
      </c>
      <c r="K403" t="str">
        <f t="shared" si="6"/>
        <v>30486106-EJECUCION</v>
      </c>
    </row>
    <row r="404" spans="1:12" x14ac:dyDescent="0.25">
      <c r="A404" t="s">
        <v>9</v>
      </c>
      <c r="B404" t="s">
        <v>1616</v>
      </c>
      <c r="C404" t="s">
        <v>24</v>
      </c>
      <c r="D404" s="1">
        <v>290741</v>
      </c>
      <c r="E404" t="s">
        <v>245</v>
      </c>
      <c r="F404" t="s">
        <v>837</v>
      </c>
      <c r="G404" t="s">
        <v>308</v>
      </c>
      <c r="H404" t="s">
        <v>841</v>
      </c>
      <c r="I404" t="s">
        <v>1617</v>
      </c>
      <c r="J404">
        <v>30326322</v>
      </c>
      <c r="K404" t="str">
        <f t="shared" si="6"/>
        <v>30326322-DISEÑO</v>
      </c>
      <c r="L404" t="s">
        <v>308</v>
      </c>
    </row>
    <row r="405" spans="1:12" x14ac:dyDescent="0.25">
      <c r="A405" t="s">
        <v>168</v>
      </c>
      <c r="B405" t="s">
        <v>1618</v>
      </c>
      <c r="C405" t="s">
        <v>31</v>
      </c>
      <c r="D405" s="1">
        <v>600719</v>
      </c>
      <c r="E405" t="s">
        <v>245</v>
      </c>
      <c r="F405" t="s">
        <v>837</v>
      </c>
      <c r="H405" t="s">
        <v>275</v>
      </c>
      <c r="I405" t="s">
        <v>1619</v>
      </c>
      <c r="J405">
        <v>30485135</v>
      </c>
      <c r="K405" t="str">
        <f t="shared" si="6"/>
        <v>30485135-EJECUCION</v>
      </c>
    </row>
    <row r="406" spans="1:12" x14ac:dyDescent="0.25">
      <c r="A406" t="s">
        <v>168</v>
      </c>
      <c r="B406" t="s">
        <v>1620</v>
      </c>
      <c r="C406" t="s">
        <v>890</v>
      </c>
      <c r="D406" s="1">
        <v>48542</v>
      </c>
      <c r="E406" t="s">
        <v>245</v>
      </c>
      <c r="F406" t="s">
        <v>837</v>
      </c>
      <c r="H406" t="s">
        <v>286</v>
      </c>
      <c r="I406" t="s">
        <v>1621</v>
      </c>
      <c r="J406">
        <v>40001265</v>
      </c>
      <c r="K406" t="str">
        <f t="shared" si="6"/>
        <v>40001265-EJECUCION</v>
      </c>
    </row>
    <row r="407" spans="1:12" x14ac:dyDescent="0.25">
      <c r="A407" t="s">
        <v>9</v>
      </c>
      <c r="B407" t="s">
        <v>1622</v>
      </c>
      <c r="C407" t="s">
        <v>25</v>
      </c>
      <c r="D407" s="1">
        <v>27353</v>
      </c>
      <c r="E407" t="s">
        <v>245</v>
      </c>
      <c r="F407" t="s">
        <v>837</v>
      </c>
      <c r="G407" t="s">
        <v>308</v>
      </c>
      <c r="H407" t="s">
        <v>274</v>
      </c>
      <c r="I407" t="s">
        <v>1623</v>
      </c>
      <c r="J407">
        <v>30085125</v>
      </c>
      <c r="K407" t="str">
        <f t="shared" si="6"/>
        <v>30085125-DISEÑO</v>
      </c>
      <c r="L407" t="s">
        <v>308</v>
      </c>
    </row>
    <row r="408" spans="1:12" x14ac:dyDescent="0.25">
      <c r="A408" t="s">
        <v>168</v>
      </c>
      <c r="B408" t="s">
        <v>1624</v>
      </c>
      <c r="C408" t="s">
        <v>874</v>
      </c>
      <c r="D408" s="1">
        <v>89985</v>
      </c>
      <c r="E408" t="s">
        <v>245</v>
      </c>
      <c r="F408" t="s">
        <v>837</v>
      </c>
      <c r="H408" t="s">
        <v>893</v>
      </c>
      <c r="I408" t="s">
        <v>1625</v>
      </c>
      <c r="J408">
        <v>30487763</v>
      </c>
      <c r="K408" t="str">
        <f t="shared" si="6"/>
        <v>30487763-EJECUCION</v>
      </c>
    </row>
    <row r="409" spans="1:12" x14ac:dyDescent="0.25">
      <c r="A409" t="s">
        <v>168</v>
      </c>
      <c r="B409" t="s">
        <v>367</v>
      </c>
      <c r="C409" t="s">
        <v>35</v>
      </c>
      <c r="D409" s="1">
        <v>3233</v>
      </c>
      <c r="E409" t="s">
        <v>1626</v>
      </c>
      <c r="F409" t="s">
        <v>1627</v>
      </c>
      <c r="G409" t="s">
        <v>8</v>
      </c>
      <c r="H409" t="s">
        <v>845</v>
      </c>
      <c r="I409" t="s">
        <v>1628</v>
      </c>
      <c r="J409">
        <v>30466394</v>
      </c>
      <c r="K409" t="str">
        <f t="shared" si="6"/>
        <v>30466394-EJECUCION</v>
      </c>
      <c r="L409" t="s">
        <v>8</v>
      </c>
    </row>
    <row r="410" spans="1:12" x14ac:dyDescent="0.25">
      <c r="A410" t="s">
        <v>9</v>
      </c>
      <c r="B410" t="s">
        <v>1629</v>
      </c>
      <c r="D410" s="1">
        <v>168162</v>
      </c>
      <c r="E410" t="s">
        <v>245</v>
      </c>
      <c r="F410" t="s">
        <v>837</v>
      </c>
      <c r="H410" t="s">
        <v>841</v>
      </c>
      <c r="I410" t="s">
        <v>1630</v>
      </c>
      <c r="J410">
        <v>30475883</v>
      </c>
      <c r="K410" t="str">
        <f t="shared" si="6"/>
        <v>30475883-DISEÑO</v>
      </c>
    </row>
    <row r="411" spans="1:12" x14ac:dyDescent="0.25">
      <c r="A411" t="s">
        <v>168</v>
      </c>
      <c r="B411" t="s">
        <v>1631</v>
      </c>
      <c r="C411" t="s">
        <v>33</v>
      </c>
      <c r="D411" s="1">
        <v>66631</v>
      </c>
      <c r="E411" t="s">
        <v>245</v>
      </c>
      <c r="F411" t="s">
        <v>837</v>
      </c>
      <c r="H411" t="s">
        <v>841</v>
      </c>
      <c r="I411" t="s">
        <v>1632</v>
      </c>
      <c r="J411">
        <v>30486029</v>
      </c>
      <c r="K411" t="str">
        <f t="shared" si="6"/>
        <v>30486029-EJECUCION</v>
      </c>
    </row>
    <row r="412" spans="1:12" x14ac:dyDescent="0.25">
      <c r="A412" t="s">
        <v>168</v>
      </c>
      <c r="B412" t="s">
        <v>384</v>
      </c>
      <c r="C412" t="s">
        <v>39</v>
      </c>
      <c r="D412" s="1">
        <v>302702</v>
      </c>
      <c r="E412" t="s">
        <v>245</v>
      </c>
      <c r="F412" t="s">
        <v>837</v>
      </c>
      <c r="G412" t="s">
        <v>308</v>
      </c>
      <c r="H412" t="s">
        <v>931</v>
      </c>
      <c r="I412" t="s">
        <v>1633</v>
      </c>
      <c r="J412">
        <v>30125850</v>
      </c>
      <c r="K412" t="str">
        <f t="shared" si="6"/>
        <v>30125850-EJECUCION</v>
      </c>
      <c r="L412" t="s">
        <v>308</v>
      </c>
    </row>
    <row r="413" spans="1:12" x14ac:dyDescent="0.25">
      <c r="A413" t="s">
        <v>168</v>
      </c>
      <c r="B413" t="s">
        <v>1634</v>
      </c>
      <c r="C413" t="s">
        <v>25</v>
      </c>
      <c r="D413" s="1">
        <v>129544</v>
      </c>
      <c r="E413" t="s">
        <v>245</v>
      </c>
      <c r="F413" t="s">
        <v>837</v>
      </c>
      <c r="H413" t="s">
        <v>286</v>
      </c>
      <c r="I413" t="s">
        <v>1635</v>
      </c>
      <c r="J413">
        <v>30188272</v>
      </c>
      <c r="K413" t="str">
        <f t="shared" si="6"/>
        <v>30188272-EJECUCION</v>
      </c>
    </row>
    <row r="414" spans="1:12" x14ac:dyDescent="0.25">
      <c r="A414" t="s">
        <v>168</v>
      </c>
      <c r="B414" t="s">
        <v>1636</v>
      </c>
      <c r="C414" t="s">
        <v>7</v>
      </c>
      <c r="D414" s="1">
        <v>1576944</v>
      </c>
      <c r="E414" t="s">
        <v>833</v>
      </c>
      <c r="F414" t="s">
        <v>924</v>
      </c>
      <c r="G414" t="s">
        <v>8</v>
      </c>
      <c r="H414" t="s">
        <v>841</v>
      </c>
      <c r="I414" t="s">
        <v>1637</v>
      </c>
      <c r="J414">
        <v>30475639</v>
      </c>
      <c r="K414" t="str">
        <f t="shared" si="6"/>
        <v>30475639-EJECUCION</v>
      </c>
      <c r="L414" t="s">
        <v>8</v>
      </c>
    </row>
    <row r="415" spans="1:12" x14ac:dyDescent="0.25">
      <c r="A415" t="s">
        <v>168</v>
      </c>
      <c r="B415" t="s">
        <v>1638</v>
      </c>
      <c r="D415" s="1">
        <v>9774474</v>
      </c>
      <c r="E415" t="s">
        <v>245</v>
      </c>
      <c r="F415" t="s">
        <v>837</v>
      </c>
      <c r="H415" t="s">
        <v>275</v>
      </c>
      <c r="I415" t="s">
        <v>1639</v>
      </c>
      <c r="J415">
        <v>30133755</v>
      </c>
      <c r="K415" t="str">
        <f t="shared" si="6"/>
        <v>30133755-EJECUCION</v>
      </c>
    </row>
    <row r="416" spans="1:12" x14ac:dyDescent="0.25">
      <c r="A416" t="s">
        <v>168</v>
      </c>
      <c r="B416" t="s">
        <v>1640</v>
      </c>
      <c r="D416" s="1">
        <v>1329954</v>
      </c>
      <c r="E416" t="s">
        <v>245</v>
      </c>
      <c r="F416" t="s">
        <v>837</v>
      </c>
      <c r="G416" t="s">
        <v>8</v>
      </c>
      <c r="H416" t="s">
        <v>275</v>
      </c>
      <c r="I416" t="s">
        <v>124</v>
      </c>
      <c r="J416">
        <v>20144598</v>
      </c>
      <c r="K416" t="str">
        <f t="shared" si="6"/>
        <v>20144598-EJECUCION</v>
      </c>
      <c r="L416" t="s">
        <v>8</v>
      </c>
    </row>
    <row r="417" spans="1:12" x14ac:dyDescent="0.25">
      <c r="A417" t="s">
        <v>168</v>
      </c>
      <c r="B417" t="s">
        <v>1641</v>
      </c>
      <c r="C417" t="s">
        <v>33</v>
      </c>
      <c r="D417" s="1">
        <v>496747</v>
      </c>
      <c r="E417" t="s">
        <v>245</v>
      </c>
      <c r="F417" t="s">
        <v>837</v>
      </c>
      <c r="H417" t="s">
        <v>857</v>
      </c>
      <c r="I417" t="s">
        <v>1642</v>
      </c>
      <c r="J417">
        <v>30137881</v>
      </c>
      <c r="K417" t="str">
        <f t="shared" si="6"/>
        <v>30137881-EJECUCION</v>
      </c>
    </row>
    <row r="418" spans="1:12" x14ac:dyDescent="0.25">
      <c r="A418" t="s">
        <v>168</v>
      </c>
      <c r="B418" t="s">
        <v>1643</v>
      </c>
      <c r="C418" t="s">
        <v>33</v>
      </c>
      <c r="D418" s="1">
        <v>92000</v>
      </c>
      <c r="E418" t="s">
        <v>245</v>
      </c>
      <c r="F418" t="s">
        <v>837</v>
      </c>
      <c r="H418" t="s">
        <v>286</v>
      </c>
      <c r="I418" t="s">
        <v>1644</v>
      </c>
      <c r="J418">
        <v>40003234</v>
      </c>
      <c r="K418" t="str">
        <f t="shared" si="6"/>
        <v>40003234-EJECUCION</v>
      </c>
    </row>
    <row r="419" spans="1:12" x14ac:dyDescent="0.25">
      <c r="A419" t="s">
        <v>168</v>
      </c>
      <c r="B419" t="s">
        <v>383</v>
      </c>
      <c r="C419" t="s">
        <v>27</v>
      </c>
      <c r="D419" s="1">
        <v>339568</v>
      </c>
      <c r="E419" t="s">
        <v>245</v>
      </c>
      <c r="F419" t="s">
        <v>837</v>
      </c>
      <c r="G419" t="s">
        <v>8</v>
      </c>
      <c r="H419" t="s">
        <v>845</v>
      </c>
      <c r="I419" t="s">
        <v>1645</v>
      </c>
      <c r="J419">
        <v>30465245</v>
      </c>
      <c r="K419" t="str">
        <f t="shared" si="6"/>
        <v>30465245-EJECUCION</v>
      </c>
      <c r="L419" t="s">
        <v>8</v>
      </c>
    </row>
    <row r="420" spans="1:12" x14ac:dyDescent="0.25">
      <c r="A420" t="s">
        <v>168</v>
      </c>
      <c r="B420" t="s">
        <v>1646</v>
      </c>
      <c r="C420" t="s">
        <v>16</v>
      </c>
      <c r="D420" s="1">
        <v>917000</v>
      </c>
      <c r="E420" t="s">
        <v>245</v>
      </c>
      <c r="F420" t="s">
        <v>837</v>
      </c>
      <c r="H420" t="s">
        <v>838</v>
      </c>
      <c r="I420" t="s">
        <v>1647</v>
      </c>
      <c r="J420">
        <v>40002614</v>
      </c>
      <c r="K420" t="str">
        <f t="shared" si="6"/>
        <v>40002614-EJECUCION</v>
      </c>
    </row>
    <row r="421" spans="1:12" x14ac:dyDescent="0.25">
      <c r="A421" t="s">
        <v>9</v>
      </c>
      <c r="B421" t="s">
        <v>1648</v>
      </c>
      <c r="D421" s="1">
        <v>2517020</v>
      </c>
      <c r="E421" t="s">
        <v>833</v>
      </c>
      <c r="F421" t="s">
        <v>977</v>
      </c>
      <c r="G421" t="s">
        <v>8</v>
      </c>
      <c r="H421" t="s">
        <v>274</v>
      </c>
      <c r="I421" t="s">
        <v>775</v>
      </c>
      <c r="J421">
        <v>30377475</v>
      </c>
      <c r="K421" t="str">
        <f t="shared" si="6"/>
        <v>30377475-DISEÑO</v>
      </c>
      <c r="L421" t="s">
        <v>8</v>
      </c>
    </row>
    <row r="422" spans="1:12" x14ac:dyDescent="0.25">
      <c r="A422" t="s">
        <v>168</v>
      </c>
      <c r="B422" t="s">
        <v>1649</v>
      </c>
      <c r="D422" s="1">
        <v>20006494</v>
      </c>
      <c r="E422" t="s">
        <v>833</v>
      </c>
      <c r="F422" t="s">
        <v>834</v>
      </c>
      <c r="G422" t="s">
        <v>8</v>
      </c>
      <c r="H422" t="s">
        <v>275</v>
      </c>
      <c r="I422" t="s">
        <v>1650</v>
      </c>
      <c r="J422">
        <v>30101329</v>
      </c>
      <c r="K422" t="str">
        <f t="shared" si="6"/>
        <v>30101329-EJECUCION</v>
      </c>
      <c r="L422" t="s">
        <v>8</v>
      </c>
    </row>
    <row r="423" spans="1:12" x14ac:dyDescent="0.25">
      <c r="A423" t="s">
        <v>168</v>
      </c>
      <c r="B423" t="s">
        <v>1651</v>
      </c>
      <c r="C423" t="s">
        <v>7</v>
      </c>
      <c r="D423" s="1">
        <v>190400</v>
      </c>
      <c r="E423" t="s">
        <v>245</v>
      </c>
      <c r="F423" t="s">
        <v>837</v>
      </c>
      <c r="H423" t="s">
        <v>861</v>
      </c>
      <c r="I423" t="s">
        <v>1652</v>
      </c>
      <c r="J423">
        <v>30085619</v>
      </c>
      <c r="K423" t="str">
        <f t="shared" si="6"/>
        <v>30085619-EJECUCION</v>
      </c>
    </row>
    <row r="424" spans="1:12" x14ac:dyDescent="0.25">
      <c r="A424" t="s">
        <v>168</v>
      </c>
      <c r="B424" t="s">
        <v>1653</v>
      </c>
      <c r="C424" t="s">
        <v>33</v>
      </c>
      <c r="D424" s="1">
        <v>642932</v>
      </c>
      <c r="E424" t="s">
        <v>833</v>
      </c>
      <c r="F424" t="s">
        <v>924</v>
      </c>
      <c r="G424" t="s">
        <v>8</v>
      </c>
      <c r="H424" t="s">
        <v>841</v>
      </c>
      <c r="I424" t="s">
        <v>1654</v>
      </c>
      <c r="J424">
        <v>30474236</v>
      </c>
      <c r="K424" t="str">
        <f t="shared" si="6"/>
        <v>30474236-EJECUCION</v>
      </c>
      <c r="L424" t="s">
        <v>8</v>
      </c>
    </row>
    <row r="425" spans="1:12" x14ac:dyDescent="0.25">
      <c r="A425" t="s">
        <v>168</v>
      </c>
      <c r="B425" t="s">
        <v>1655</v>
      </c>
      <c r="C425" t="s">
        <v>890</v>
      </c>
      <c r="D425" s="1">
        <v>48197</v>
      </c>
      <c r="E425" t="s">
        <v>245</v>
      </c>
      <c r="F425" t="s">
        <v>837</v>
      </c>
      <c r="H425" t="s">
        <v>286</v>
      </c>
      <c r="I425" t="s">
        <v>1656</v>
      </c>
      <c r="J425">
        <v>30488445</v>
      </c>
      <c r="K425" t="str">
        <f t="shared" si="6"/>
        <v>30488445-EJECUCION</v>
      </c>
    </row>
    <row r="426" spans="1:12" x14ac:dyDescent="0.25">
      <c r="A426" t="s">
        <v>168</v>
      </c>
      <c r="B426" t="s">
        <v>1657</v>
      </c>
      <c r="C426" t="s">
        <v>890</v>
      </c>
      <c r="D426" s="1">
        <v>150000</v>
      </c>
      <c r="E426" t="s">
        <v>833</v>
      </c>
      <c r="F426" t="s">
        <v>906</v>
      </c>
      <c r="H426" t="s">
        <v>841</v>
      </c>
      <c r="I426" t="s">
        <v>1658</v>
      </c>
      <c r="J426">
        <v>40002682</v>
      </c>
      <c r="K426" t="str">
        <f t="shared" si="6"/>
        <v>40002682-EJECUCION</v>
      </c>
    </row>
    <row r="427" spans="1:12" x14ac:dyDescent="0.25">
      <c r="A427" t="s">
        <v>168</v>
      </c>
      <c r="B427" t="s">
        <v>1659</v>
      </c>
      <c r="C427" t="s">
        <v>37</v>
      </c>
      <c r="D427" s="1">
        <v>82079</v>
      </c>
      <c r="E427" t="s">
        <v>245</v>
      </c>
      <c r="F427" t="s">
        <v>837</v>
      </c>
      <c r="H427" t="s">
        <v>286</v>
      </c>
      <c r="I427" t="s">
        <v>1660</v>
      </c>
      <c r="J427">
        <v>30395673</v>
      </c>
      <c r="K427" t="str">
        <f t="shared" si="6"/>
        <v>30395673-EJECUCION</v>
      </c>
    </row>
    <row r="428" spans="1:12" x14ac:dyDescent="0.25">
      <c r="A428" t="s">
        <v>168</v>
      </c>
      <c r="B428" t="s">
        <v>1661</v>
      </c>
      <c r="D428" s="1">
        <v>2059708</v>
      </c>
      <c r="E428" t="s">
        <v>245</v>
      </c>
      <c r="F428" t="s">
        <v>837</v>
      </c>
      <c r="H428" t="s">
        <v>275</v>
      </c>
      <c r="I428" t="s">
        <v>1662</v>
      </c>
      <c r="J428">
        <v>30323023</v>
      </c>
      <c r="K428" t="str">
        <f t="shared" si="6"/>
        <v>30323023-EJECUCION</v>
      </c>
    </row>
    <row r="429" spans="1:12" x14ac:dyDescent="0.25">
      <c r="A429" t="s">
        <v>9</v>
      </c>
      <c r="B429" t="s">
        <v>1663</v>
      </c>
      <c r="D429" s="1">
        <v>175588</v>
      </c>
      <c r="E429" t="s">
        <v>833</v>
      </c>
      <c r="F429" t="s">
        <v>1106</v>
      </c>
      <c r="G429" t="s">
        <v>8</v>
      </c>
      <c r="H429" t="s">
        <v>275</v>
      </c>
      <c r="I429" t="s">
        <v>1664</v>
      </c>
      <c r="J429">
        <v>30237972</v>
      </c>
      <c r="K429" t="str">
        <f t="shared" si="6"/>
        <v>30237972-DISEÑO</v>
      </c>
      <c r="L429" t="s">
        <v>8</v>
      </c>
    </row>
    <row r="430" spans="1:12" x14ac:dyDescent="0.25">
      <c r="A430" t="s">
        <v>168</v>
      </c>
      <c r="B430" t="s">
        <v>1665</v>
      </c>
      <c r="D430" s="1">
        <v>707940</v>
      </c>
      <c r="E430" t="s">
        <v>245</v>
      </c>
      <c r="F430" t="s">
        <v>837</v>
      </c>
      <c r="H430" t="s">
        <v>274</v>
      </c>
      <c r="I430" t="s">
        <v>1666</v>
      </c>
      <c r="J430">
        <v>40001507</v>
      </c>
      <c r="K430" t="str">
        <f t="shared" si="6"/>
        <v>40001507-EJECUCION</v>
      </c>
    </row>
    <row r="431" spans="1:12" x14ac:dyDescent="0.25">
      <c r="A431" t="s">
        <v>168</v>
      </c>
      <c r="B431" t="s">
        <v>1667</v>
      </c>
      <c r="C431" t="s">
        <v>40</v>
      </c>
      <c r="D431" s="1">
        <v>159546</v>
      </c>
      <c r="E431" t="s">
        <v>245</v>
      </c>
      <c r="F431" t="s">
        <v>837</v>
      </c>
      <c r="G431" t="s">
        <v>308</v>
      </c>
      <c r="H431" t="s">
        <v>838</v>
      </c>
      <c r="I431" t="s">
        <v>1668</v>
      </c>
      <c r="J431">
        <v>30486081</v>
      </c>
      <c r="K431" t="str">
        <f t="shared" si="6"/>
        <v>30486081-EJECUCION</v>
      </c>
      <c r="L431" t="s">
        <v>308</v>
      </c>
    </row>
    <row r="432" spans="1:12" x14ac:dyDescent="0.25">
      <c r="A432" t="s">
        <v>168</v>
      </c>
      <c r="B432" t="s">
        <v>1669</v>
      </c>
      <c r="D432" s="1">
        <v>1683944</v>
      </c>
      <c r="E432" t="s">
        <v>833</v>
      </c>
      <c r="F432" t="s">
        <v>834</v>
      </c>
      <c r="G432" t="s">
        <v>8</v>
      </c>
      <c r="H432" t="s">
        <v>275</v>
      </c>
      <c r="I432" t="s">
        <v>1670</v>
      </c>
      <c r="J432">
        <v>30407375</v>
      </c>
      <c r="K432" t="str">
        <f t="shared" si="6"/>
        <v>30407375-EJECUCION</v>
      </c>
      <c r="L432" t="s">
        <v>8</v>
      </c>
    </row>
    <row r="433" spans="1:12" x14ac:dyDescent="0.25">
      <c r="A433" t="s">
        <v>168</v>
      </c>
      <c r="B433" t="s">
        <v>361</v>
      </c>
      <c r="C433" t="s">
        <v>964</v>
      </c>
      <c r="D433" s="1">
        <v>665056</v>
      </c>
      <c r="E433" t="s">
        <v>245</v>
      </c>
      <c r="F433" t="s">
        <v>837</v>
      </c>
      <c r="H433" t="s">
        <v>274</v>
      </c>
      <c r="I433" t="s">
        <v>1671</v>
      </c>
      <c r="J433">
        <v>30135739</v>
      </c>
      <c r="K433" t="str">
        <f t="shared" si="6"/>
        <v>30135739-EJECUCION</v>
      </c>
    </row>
    <row r="434" spans="1:12" x14ac:dyDescent="0.25">
      <c r="A434" t="s">
        <v>168</v>
      </c>
      <c r="B434" t="s">
        <v>544</v>
      </c>
      <c r="D434" s="1">
        <v>1229023</v>
      </c>
      <c r="E434" t="s">
        <v>245</v>
      </c>
      <c r="F434" t="s">
        <v>837</v>
      </c>
      <c r="G434" t="s">
        <v>8</v>
      </c>
      <c r="H434" t="s">
        <v>274</v>
      </c>
      <c r="I434" t="s">
        <v>1672</v>
      </c>
      <c r="J434">
        <v>30324573</v>
      </c>
      <c r="K434" t="str">
        <f t="shared" si="6"/>
        <v>30324573-EJECUCION</v>
      </c>
      <c r="L434" t="s">
        <v>8</v>
      </c>
    </row>
    <row r="435" spans="1:12" x14ac:dyDescent="0.25">
      <c r="A435" t="s">
        <v>168</v>
      </c>
      <c r="B435" t="s">
        <v>1673</v>
      </c>
      <c r="C435" t="s">
        <v>890</v>
      </c>
      <c r="D435" s="1">
        <v>1754006</v>
      </c>
      <c r="E435" t="s">
        <v>833</v>
      </c>
      <c r="F435" t="s">
        <v>911</v>
      </c>
      <c r="H435" t="s">
        <v>275</v>
      </c>
      <c r="I435" t="s">
        <v>1674</v>
      </c>
      <c r="J435">
        <v>30110899</v>
      </c>
      <c r="K435" t="str">
        <f t="shared" si="6"/>
        <v>30110899-EJECUCION</v>
      </c>
    </row>
    <row r="436" spans="1:12" x14ac:dyDescent="0.25">
      <c r="A436" t="s">
        <v>9</v>
      </c>
      <c r="B436" t="s">
        <v>1675</v>
      </c>
      <c r="C436" t="s">
        <v>7</v>
      </c>
      <c r="D436" s="1">
        <v>161670</v>
      </c>
      <c r="E436" t="s">
        <v>833</v>
      </c>
      <c r="F436" t="s">
        <v>911</v>
      </c>
      <c r="H436" t="s">
        <v>857</v>
      </c>
      <c r="I436" t="s">
        <v>1676</v>
      </c>
      <c r="J436">
        <v>30462950</v>
      </c>
      <c r="K436" t="str">
        <f t="shared" si="6"/>
        <v>30462950-DISEÑO</v>
      </c>
    </row>
    <row r="437" spans="1:12" x14ac:dyDescent="0.25">
      <c r="A437" t="s">
        <v>168</v>
      </c>
      <c r="B437" t="s">
        <v>1677</v>
      </c>
      <c r="C437" t="s">
        <v>890</v>
      </c>
      <c r="D437" s="1">
        <v>6412919</v>
      </c>
      <c r="E437" t="s">
        <v>833</v>
      </c>
      <c r="F437" t="s">
        <v>911</v>
      </c>
      <c r="G437" t="s">
        <v>8</v>
      </c>
      <c r="H437" t="s">
        <v>275</v>
      </c>
      <c r="I437" t="s">
        <v>1678</v>
      </c>
      <c r="J437">
        <v>30283374</v>
      </c>
      <c r="K437" t="str">
        <f t="shared" si="6"/>
        <v>30283374-EJECUCION</v>
      </c>
      <c r="L437" t="s">
        <v>8</v>
      </c>
    </row>
    <row r="438" spans="1:12" x14ac:dyDescent="0.25">
      <c r="A438" t="s">
        <v>9</v>
      </c>
      <c r="B438" t="s">
        <v>1679</v>
      </c>
      <c r="C438" t="s">
        <v>890</v>
      </c>
      <c r="D438" s="1">
        <v>125685</v>
      </c>
      <c r="E438" t="s">
        <v>245</v>
      </c>
      <c r="F438" t="s">
        <v>837</v>
      </c>
      <c r="H438" t="s">
        <v>274</v>
      </c>
      <c r="I438" t="s">
        <v>1680</v>
      </c>
      <c r="J438">
        <v>30487236</v>
      </c>
      <c r="K438" t="str">
        <f t="shared" si="6"/>
        <v>30487236-DISEÑO</v>
      </c>
    </row>
    <row r="439" spans="1:12" x14ac:dyDescent="0.25">
      <c r="A439" t="s">
        <v>9</v>
      </c>
      <c r="B439" t="s">
        <v>1681</v>
      </c>
      <c r="C439" t="s">
        <v>19</v>
      </c>
      <c r="D439" s="1">
        <v>76935</v>
      </c>
      <c r="E439" t="s">
        <v>245</v>
      </c>
      <c r="F439" t="s">
        <v>837</v>
      </c>
      <c r="G439" t="s">
        <v>8</v>
      </c>
      <c r="H439" t="s">
        <v>275</v>
      </c>
      <c r="I439" t="s">
        <v>1682</v>
      </c>
      <c r="J439">
        <v>30247072</v>
      </c>
      <c r="K439" t="str">
        <f t="shared" si="6"/>
        <v>30247072-DISEÑO</v>
      </c>
      <c r="L439" t="s">
        <v>8</v>
      </c>
    </row>
    <row r="440" spans="1:12" x14ac:dyDescent="0.25">
      <c r="A440" t="s">
        <v>168</v>
      </c>
      <c r="B440" t="s">
        <v>377</v>
      </c>
      <c r="C440" t="s">
        <v>39</v>
      </c>
      <c r="D440" s="1">
        <v>244114</v>
      </c>
      <c r="E440" t="s">
        <v>245</v>
      </c>
      <c r="F440" t="s">
        <v>837</v>
      </c>
      <c r="G440" t="s">
        <v>8</v>
      </c>
      <c r="H440" t="s">
        <v>838</v>
      </c>
      <c r="I440" t="s">
        <v>1683</v>
      </c>
      <c r="J440">
        <v>30118591</v>
      </c>
      <c r="K440" t="str">
        <f t="shared" si="6"/>
        <v>30118591-EJECUCION</v>
      </c>
      <c r="L440" t="s">
        <v>8</v>
      </c>
    </row>
    <row r="441" spans="1:12" x14ac:dyDescent="0.25">
      <c r="A441" t="s">
        <v>168</v>
      </c>
      <c r="B441" t="s">
        <v>1684</v>
      </c>
      <c r="C441" t="s">
        <v>17</v>
      </c>
      <c r="D441" s="1">
        <v>80000</v>
      </c>
      <c r="E441" t="s">
        <v>245</v>
      </c>
      <c r="F441" t="s">
        <v>837</v>
      </c>
      <c r="H441" t="s">
        <v>286</v>
      </c>
      <c r="I441" t="s">
        <v>1685</v>
      </c>
      <c r="J441">
        <v>30482899</v>
      </c>
      <c r="K441" t="str">
        <f t="shared" si="6"/>
        <v>30482899-EJECUCION</v>
      </c>
    </row>
    <row r="442" spans="1:12" x14ac:dyDescent="0.25">
      <c r="A442" t="s">
        <v>168</v>
      </c>
      <c r="B442" t="s">
        <v>1686</v>
      </c>
      <c r="C442" t="s">
        <v>7</v>
      </c>
      <c r="D442" s="1">
        <v>3918847</v>
      </c>
      <c r="E442" t="s">
        <v>833</v>
      </c>
      <c r="F442" t="s">
        <v>911</v>
      </c>
      <c r="G442" t="s">
        <v>8</v>
      </c>
      <c r="H442" t="s">
        <v>275</v>
      </c>
      <c r="I442" t="s">
        <v>1687</v>
      </c>
      <c r="J442">
        <v>30283175</v>
      </c>
      <c r="K442" t="str">
        <f t="shared" si="6"/>
        <v>30283175-EJECUCION</v>
      </c>
      <c r="L442" t="s">
        <v>8</v>
      </c>
    </row>
    <row r="443" spans="1:12" x14ac:dyDescent="0.25">
      <c r="A443" t="s">
        <v>168</v>
      </c>
      <c r="B443" t="s">
        <v>385</v>
      </c>
      <c r="C443" t="s">
        <v>31</v>
      </c>
      <c r="D443" s="1">
        <v>7048323</v>
      </c>
      <c r="E443" t="s">
        <v>245</v>
      </c>
      <c r="F443" t="s">
        <v>837</v>
      </c>
      <c r="G443" t="s">
        <v>296</v>
      </c>
      <c r="H443" t="s">
        <v>841</v>
      </c>
      <c r="I443" t="s">
        <v>1688</v>
      </c>
      <c r="J443">
        <v>30076949</v>
      </c>
      <c r="K443" t="str">
        <f t="shared" si="6"/>
        <v>30076949-EJECUCION</v>
      </c>
      <c r="L443" t="s">
        <v>296</v>
      </c>
    </row>
    <row r="444" spans="1:12" x14ac:dyDescent="0.25">
      <c r="A444" t="s">
        <v>9</v>
      </c>
      <c r="B444" t="s">
        <v>359</v>
      </c>
      <c r="C444" t="s">
        <v>18</v>
      </c>
      <c r="D444" s="1">
        <v>161494</v>
      </c>
      <c r="E444" t="s">
        <v>245</v>
      </c>
      <c r="F444" t="s">
        <v>837</v>
      </c>
      <c r="H444" t="s">
        <v>286</v>
      </c>
      <c r="I444" t="s">
        <v>1689</v>
      </c>
      <c r="J444">
        <v>30102226</v>
      </c>
      <c r="K444" t="str">
        <f t="shared" si="6"/>
        <v>30102226-DISEÑO</v>
      </c>
    </row>
    <row r="445" spans="1:12" x14ac:dyDescent="0.25">
      <c r="A445" t="s">
        <v>9</v>
      </c>
      <c r="B445" t="s">
        <v>1541</v>
      </c>
      <c r="D445" s="1">
        <v>933924</v>
      </c>
      <c r="E445" t="s">
        <v>833</v>
      </c>
      <c r="F445" t="s">
        <v>834</v>
      </c>
      <c r="H445" t="s">
        <v>275</v>
      </c>
      <c r="I445" t="s">
        <v>1542</v>
      </c>
      <c r="J445">
        <v>30384429</v>
      </c>
      <c r="K445" t="str">
        <f t="shared" si="6"/>
        <v>30384429-DISEÑO</v>
      </c>
    </row>
    <row r="446" spans="1:12" x14ac:dyDescent="0.25">
      <c r="A446" t="s">
        <v>168</v>
      </c>
      <c r="B446" t="s">
        <v>1690</v>
      </c>
      <c r="C446" t="s">
        <v>964</v>
      </c>
      <c r="D446" s="1">
        <v>6760272</v>
      </c>
      <c r="E446" t="s">
        <v>245</v>
      </c>
      <c r="F446" t="s">
        <v>837</v>
      </c>
      <c r="G446" t="s">
        <v>8</v>
      </c>
      <c r="H446" t="s">
        <v>841</v>
      </c>
      <c r="I446" t="s">
        <v>1691</v>
      </c>
      <c r="J446">
        <v>30093309</v>
      </c>
      <c r="K446" t="str">
        <f t="shared" si="6"/>
        <v>30093309-EJECUCION</v>
      </c>
      <c r="L446" t="s">
        <v>8</v>
      </c>
    </row>
    <row r="447" spans="1:12" x14ac:dyDescent="0.25">
      <c r="A447" t="s">
        <v>9</v>
      </c>
      <c r="B447" t="s">
        <v>1692</v>
      </c>
      <c r="D447" s="1">
        <v>433296</v>
      </c>
      <c r="E447" t="s">
        <v>833</v>
      </c>
      <c r="F447" t="s">
        <v>972</v>
      </c>
      <c r="G447" t="s">
        <v>8</v>
      </c>
      <c r="H447" t="s">
        <v>275</v>
      </c>
      <c r="I447" t="s">
        <v>1693</v>
      </c>
      <c r="J447">
        <v>30349926</v>
      </c>
      <c r="K447" t="str">
        <f t="shared" si="6"/>
        <v>30349926-DISEÑO</v>
      </c>
      <c r="L447" t="s">
        <v>8</v>
      </c>
    </row>
    <row r="448" spans="1:12" x14ac:dyDescent="0.25">
      <c r="A448" t="s">
        <v>168</v>
      </c>
      <c r="B448" t="s">
        <v>1694</v>
      </c>
      <c r="D448" s="1">
        <v>360078</v>
      </c>
      <c r="E448" t="s">
        <v>245</v>
      </c>
      <c r="F448" t="s">
        <v>837</v>
      </c>
      <c r="H448" t="s">
        <v>286</v>
      </c>
      <c r="I448" t="s">
        <v>1695</v>
      </c>
      <c r="J448">
        <v>30440729</v>
      </c>
      <c r="K448" t="str">
        <f t="shared" si="6"/>
        <v>30440729-EJECUCION</v>
      </c>
    </row>
    <row r="449" spans="1:12" x14ac:dyDescent="0.25">
      <c r="A449" t="s">
        <v>168</v>
      </c>
      <c r="B449" t="s">
        <v>1696</v>
      </c>
      <c r="C449" t="s">
        <v>890</v>
      </c>
      <c r="D449" s="1">
        <v>2481467</v>
      </c>
      <c r="E449" t="s">
        <v>245</v>
      </c>
      <c r="F449" t="s">
        <v>837</v>
      </c>
      <c r="G449" t="s">
        <v>8</v>
      </c>
      <c r="H449" t="s">
        <v>841</v>
      </c>
      <c r="I449" t="s">
        <v>710</v>
      </c>
      <c r="J449">
        <v>30063478</v>
      </c>
      <c r="K449" t="str">
        <f t="shared" si="6"/>
        <v>30063478-EJECUCION</v>
      </c>
      <c r="L449" t="s">
        <v>8</v>
      </c>
    </row>
    <row r="450" spans="1:12" x14ac:dyDescent="0.25">
      <c r="A450" t="s">
        <v>168</v>
      </c>
      <c r="B450" t="s">
        <v>1697</v>
      </c>
      <c r="C450" t="s">
        <v>890</v>
      </c>
      <c r="D450" s="1">
        <v>121068</v>
      </c>
      <c r="E450" t="s">
        <v>833</v>
      </c>
      <c r="F450" t="s">
        <v>906</v>
      </c>
      <c r="H450" t="s">
        <v>841</v>
      </c>
      <c r="I450" t="s">
        <v>1698</v>
      </c>
      <c r="J450">
        <v>40001753</v>
      </c>
      <c r="K450" t="str">
        <f t="shared" si="6"/>
        <v>40001753-EJECUCION</v>
      </c>
    </row>
    <row r="451" spans="1:12" x14ac:dyDescent="0.25">
      <c r="A451" t="s">
        <v>168</v>
      </c>
      <c r="B451" t="s">
        <v>1699</v>
      </c>
      <c r="D451" s="1">
        <v>32364496</v>
      </c>
      <c r="E451" t="s">
        <v>833</v>
      </c>
      <c r="F451" t="s">
        <v>834</v>
      </c>
      <c r="H451" t="s">
        <v>275</v>
      </c>
      <c r="I451" t="s">
        <v>1700</v>
      </c>
      <c r="J451">
        <v>30224128</v>
      </c>
      <c r="K451" t="str">
        <f t="shared" ref="K451:K514" si="7">CONCATENATE(J451,"-",A451)</f>
        <v>30224128-EJECUCION</v>
      </c>
    </row>
    <row r="452" spans="1:12" x14ac:dyDescent="0.25">
      <c r="A452" t="s">
        <v>168</v>
      </c>
      <c r="B452" t="s">
        <v>1701</v>
      </c>
      <c r="D452" s="1">
        <v>22710468</v>
      </c>
      <c r="E452" t="s">
        <v>833</v>
      </c>
      <c r="F452" t="s">
        <v>834</v>
      </c>
      <c r="H452" t="s">
        <v>275</v>
      </c>
      <c r="I452" t="s">
        <v>1702</v>
      </c>
      <c r="J452">
        <v>30371077</v>
      </c>
      <c r="K452" t="str">
        <f t="shared" si="7"/>
        <v>30371077-EJECUCION</v>
      </c>
    </row>
    <row r="453" spans="1:12" x14ac:dyDescent="0.25">
      <c r="A453" t="s">
        <v>168</v>
      </c>
      <c r="B453" t="s">
        <v>1703</v>
      </c>
      <c r="D453" s="1">
        <v>410400</v>
      </c>
      <c r="E453" t="s">
        <v>245</v>
      </c>
      <c r="F453" t="s">
        <v>837</v>
      </c>
      <c r="H453" t="s">
        <v>286</v>
      </c>
      <c r="I453" t="s">
        <v>1704</v>
      </c>
      <c r="J453">
        <v>40001266</v>
      </c>
      <c r="K453" t="str">
        <f t="shared" si="7"/>
        <v>40001266-EJECUCION</v>
      </c>
    </row>
    <row r="454" spans="1:12" x14ac:dyDescent="0.25">
      <c r="A454" t="s">
        <v>168</v>
      </c>
      <c r="B454" t="s">
        <v>1705</v>
      </c>
      <c r="C454" t="s">
        <v>27</v>
      </c>
      <c r="D454" s="1">
        <v>175409</v>
      </c>
      <c r="E454" t="s">
        <v>245</v>
      </c>
      <c r="F454" t="s">
        <v>837</v>
      </c>
      <c r="G454" t="s">
        <v>308</v>
      </c>
      <c r="H454" t="s">
        <v>845</v>
      </c>
      <c r="I454" t="s">
        <v>1706</v>
      </c>
      <c r="J454">
        <v>30465246</v>
      </c>
      <c r="K454" t="str">
        <f t="shared" si="7"/>
        <v>30465246-EJECUCION</v>
      </c>
      <c r="L454" t="s">
        <v>308</v>
      </c>
    </row>
    <row r="455" spans="1:12" x14ac:dyDescent="0.25">
      <c r="A455" t="s">
        <v>168</v>
      </c>
      <c r="B455" t="s">
        <v>1707</v>
      </c>
      <c r="D455" s="1">
        <v>80284</v>
      </c>
      <c r="E455" t="s">
        <v>245</v>
      </c>
      <c r="F455" t="s">
        <v>837</v>
      </c>
      <c r="H455" t="s">
        <v>342</v>
      </c>
      <c r="I455" t="s">
        <v>1708</v>
      </c>
      <c r="J455">
        <v>40000842</v>
      </c>
      <c r="K455" t="str">
        <f t="shared" si="7"/>
        <v>40000842-EJECUCION</v>
      </c>
    </row>
    <row r="456" spans="1:12" x14ac:dyDescent="0.25">
      <c r="A456" t="s">
        <v>168</v>
      </c>
      <c r="B456" t="s">
        <v>1709</v>
      </c>
      <c r="C456" t="s">
        <v>33</v>
      </c>
      <c r="D456" s="1">
        <v>235090</v>
      </c>
      <c r="E456" t="s">
        <v>245</v>
      </c>
      <c r="F456" t="s">
        <v>837</v>
      </c>
      <c r="H456" t="s">
        <v>841</v>
      </c>
      <c r="I456" t="s">
        <v>1710</v>
      </c>
      <c r="J456">
        <v>30419475</v>
      </c>
      <c r="K456" t="str">
        <f t="shared" si="7"/>
        <v>30419475-EJECUCION</v>
      </c>
    </row>
    <row r="457" spans="1:12" x14ac:dyDescent="0.25">
      <c r="A457" t="s">
        <v>168</v>
      </c>
      <c r="B457" t="s">
        <v>1711</v>
      </c>
      <c r="C457" t="s">
        <v>38</v>
      </c>
      <c r="D457" s="1">
        <v>884332</v>
      </c>
      <c r="E457" t="s">
        <v>833</v>
      </c>
      <c r="F457" t="s">
        <v>844</v>
      </c>
      <c r="G457" t="s">
        <v>8</v>
      </c>
      <c r="H457" t="s">
        <v>845</v>
      </c>
      <c r="I457" t="s">
        <v>1712</v>
      </c>
      <c r="J457">
        <v>30458052</v>
      </c>
      <c r="K457" t="str">
        <f t="shared" si="7"/>
        <v>30458052-EJECUCION</v>
      </c>
      <c r="L457" t="s">
        <v>8</v>
      </c>
    </row>
    <row r="458" spans="1:12" x14ac:dyDescent="0.25">
      <c r="A458" t="s">
        <v>168</v>
      </c>
      <c r="B458" t="s">
        <v>1713</v>
      </c>
      <c r="C458" t="s">
        <v>33</v>
      </c>
      <c r="D458" s="1">
        <v>496065</v>
      </c>
      <c r="E458" t="s">
        <v>833</v>
      </c>
      <c r="F458" t="s">
        <v>844</v>
      </c>
      <c r="G458" t="s">
        <v>8</v>
      </c>
      <c r="H458" t="s">
        <v>845</v>
      </c>
      <c r="I458" t="s">
        <v>1714</v>
      </c>
      <c r="J458">
        <v>30479686</v>
      </c>
      <c r="K458" t="str">
        <f t="shared" si="7"/>
        <v>30479686-EJECUCION</v>
      </c>
      <c r="L458" t="s">
        <v>8</v>
      </c>
    </row>
    <row r="459" spans="1:12" x14ac:dyDescent="0.25">
      <c r="A459" t="s">
        <v>9</v>
      </c>
      <c r="B459" t="s">
        <v>1715</v>
      </c>
      <c r="C459" t="s">
        <v>877</v>
      </c>
      <c r="D459" s="1">
        <v>102600</v>
      </c>
      <c r="E459" t="s">
        <v>245</v>
      </c>
      <c r="F459" t="s">
        <v>837</v>
      </c>
      <c r="H459" t="s">
        <v>286</v>
      </c>
      <c r="I459" t="s">
        <v>1716</v>
      </c>
      <c r="J459">
        <v>40001287</v>
      </c>
      <c r="K459" t="str">
        <f t="shared" si="7"/>
        <v>40001287-DISEÑO</v>
      </c>
    </row>
    <row r="460" spans="1:12" x14ac:dyDescent="0.25">
      <c r="A460" t="s">
        <v>9</v>
      </c>
      <c r="B460" t="s">
        <v>1717</v>
      </c>
      <c r="C460" t="s">
        <v>33</v>
      </c>
      <c r="D460" s="1">
        <v>109989</v>
      </c>
      <c r="E460" t="s">
        <v>245</v>
      </c>
      <c r="F460" t="s">
        <v>837</v>
      </c>
      <c r="G460" t="s">
        <v>8</v>
      </c>
      <c r="H460" t="s">
        <v>274</v>
      </c>
      <c r="I460" t="s">
        <v>1718</v>
      </c>
      <c r="J460">
        <v>30112093</v>
      </c>
      <c r="K460" t="str">
        <f t="shared" si="7"/>
        <v>30112093-DISEÑO</v>
      </c>
      <c r="L460" t="s">
        <v>8</v>
      </c>
    </row>
    <row r="461" spans="1:12" x14ac:dyDescent="0.25">
      <c r="A461" t="s">
        <v>168</v>
      </c>
      <c r="B461" t="s">
        <v>1719</v>
      </c>
      <c r="C461" t="s">
        <v>38</v>
      </c>
      <c r="D461" s="1">
        <v>106442</v>
      </c>
      <c r="E461" t="s">
        <v>245</v>
      </c>
      <c r="F461" t="s">
        <v>837</v>
      </c>
      <c r="G461" t="s">
        <v>8</v>
      </c>
      <c r="H461" t="s">
        <v>838</v>
      </c>
      <c r="I461" t="s">
        <v>1720</v>
      </c>
      <c r="J461">
        <v>30388222</v>
      </c>
      <c r="K461" t="str">
        <f t="shared" si="7"/>
        <v>30388222-EJECUCION</v>
      </c>
      <c r="L461" t="s">
        <v>8</v>
      </c>
    </row>
    <row r="462" spans="1:12" x14ac:dyDescent="0.25">
      <c r="A462" t="s">
        <v>168</v>
      </c>
      <c r="B462" t="s">
        <v>1721</v>
      </c>
      <c r="D462" s="1">
        <v>11615660</v>
      </c>
      <c r="E462" t="s">
        <v>833</v>
      </c>
      <c r="F462" t="s">
        <v>972</v>
      </c>
      <c r="H462" t="s">
        <v>845</v>
      </c>
      <c r="I462" t="s">
        <v>1722</v>
      </c>
      <c r="J462">
        <v>30371672</v>
      </c>
      <c r="K462" t="str">
        <f t="shared" si="7"/>
        <v>30371672-EJECUCION</v>
      </c>
    </row>
    <row r="463" spans="1:12" x14ac:dyDescent="0.25">
      <c r="A463" t="s">
        <v>168</v>
      </c>
      <c r="B463" t="s">
        <v>1723</v>
      </c>
      <c r="C463" t="s">
        <v>28</v>
      </c>
      <c r="D463" s="1">
        <v>117714</v>
      </c>
      <c r="E463" t="s">
        <v>245</v>
      </c>
      <c r="F463" t="s">
        <v>837</v>
      </c>
      <c r="G463" t="s">
        <v>8</v>
      </c>
      <c r="H463" t="s">
        <v>861</v>
      </c>
      <c r="I463" t="s">
        <v>1724</v>
      </c>
      <c r="J463">
        <v>30103323</v>
      </c>
      <c r="K463" t="str">
        <f t="shared" si="7"/>
        <v>30103323-EJECUCION</v>
      </c>
      <c r="L463" t="s">
        <v>8</v>
      </c>
    </row>
    <row r="464" spans="1:12" x14ac:dyDescent="0.25">
      <c r="A464" t="s">
        <v>169</v>
      </c>
      <c r="B464" t="s">
        <v>258</v>
      </c>
      <c r="C464" t="s">
        <v>44</v>
      </c>
      <c r="D464" s="1">
        <v>477095</v>
      </c>
      <c r="E464" t="s">
        <v>245</v>
      </c>
      <c r="F464" t="s">
        <v>837</v>
      </c>
      <c r="G464" t="s">
        <v>8</v>
      </c>
      <c r="H464" t="s">
        <v>275</v>
      </c>
      <c r="I464" t="s">
        <v>1725</v>
      </c>
      <c r="J464">
        <v>30186523</v>
      </c>
      <c r="K464" t="str">
        <f t="shared" si="7"/>
        <v>30186523-PREFACTIBILIDAD</v>
      </c>
      <c r="L464" t="s">
        <v>8</v>
      </c>
    </row>
    <row r="465" spans="1:12" x14ac:dyDescent="0.25">
      <c r="A465" t="s">
        <v>168</v>
      </c>
      <c r="B465" t="s">
        <v>1726</v>
      </c>
      <c r="C465" t="s">
        <v>31</v>
      </c>
      <c r="D465" s="1">
        <v>279907</v>
      </c>
      <c r="E465" t="s">
        <v>245</v>
      </c>
      <c r="F465" t="s">
        <v>837</v>
      </c>
      <c r="H465" t="s">
        <v>274</v>
      </c>
      <c r="I465" t="s">
        <v>1727</v>
      </c>
      <c r="J465">
        <v>40000574</v>
      </c>
      <c r="K465" t="str">
        <f t="shared" si="7"/>
        <v>40000574-EJECUCION</v>
      </c>
    </row>
    <row r="466" spans="1:12" x14ac:dyDescent="0.25">
      <c r="A466" t="s">
        <v>168</v>
      </c>
      <c r="B466" t="s">
        <v>1728</v>
      </c>
      <c r="C466" t="s">
        <v>890</v>
      </c>
      <c r="D466" s="1">
        <v>32832</v>
      </c>
      <c r="E466" t="s">
        <v>833</v>
      </c>
      <c r="F466" t="s">
        <v>906</v>
      </c>
      <c r="H466" t="s">
        <v>841</v>
      </c>
      <c r="I466" t="s">
        <v>1729</v>
      </c>
      <c r="J466">
        <v>40002018</v>
      </c>
      <c r="K466" t="str">
        <f t="shared" si="7"/>
        <v>40002018-EJECUCION</v>
      </c>
    </row>
    <row r="467" spans="1:12" x14ac:dyDescent="0.25">
      <c r="A467" t="s">
        <v>168</v>
      </c>
      <c r="B467" t="s">
        <v>746</v>
      </c>
      <c r="C467" t="s">
        <v>27</v>
      </c>
      <c r="D467" s="1">
        <v>372319</v>
      </c>
      <c r="E467" t="s">
        <v>245</v>
      </c>
      <c r="F467" t="s">
        <v>837</v>
      </c>
      <c r="G467" t="s">
        <v>8</v>
      </c>
      <c r="H467" t="s">
        <v>845</v>
      </c>
      <c r="I467" t="s">
        <v>745</v>
      </c>
      <c r="J467">
        <v>30465244</v>
      </c>
      <c r="K467" t="str">
        <f t="shared" si="7"/>
        <v>30465244-EJECUCION</v>
      </c>
      <c r="L467" t="s">
        <v>8</v>
      </c>
    </row>
    <row r="468" spans="1:12" x14ac:dyDescent="0.25">
      <c r="A468" t="s">
        <v>168</v>
      </c>
      <c r="B468" t="s">
        <v>1730</v>
      </c>
      <c r="D468" s="1">
        <v>1197036</v>
      </c>
      <c r="E468" t="s">
        <v>245</v>
      </c>
      <c r="F468" t="s">
        <v>837</v>
      </c>
      <c r="G468" t="s">
        <v>8</v>
      </c>
      <c r="H468" t="s">
        <v>286</v>
      </c>
      <c r="I468" t="s">
        <v>723</v>
      </c>
      <c r="J468">
        <v>30154323</v>
      </c>
      <c r="K468" t="str">
        <f t="shared" si="7"/>
        <v>30154323-EJECUCION</v>
      </c>
      <c r="L468" t="s">
        <v>8</v>
      </c>
    </row>
    <row r="469" spans="1:12" x14ac:dyDescent="0.25">
      <c r="A469" t="s">
        <v>168</v>
      </c>
      <c r="B469" t="s">
        <v>1731</v>
      </c>
      <c r="C469" t="s">
        <v>24</v>
      </c>
      <c r="D469" s="1">
        <v>92000</v>
      </c>
      <c r="E469" t="s">
        <v>245</v>
      </c>
      <c r="F469" t="s">
        <v>837</v>
      </c>
      <c r="H469" t="s">
        <v>857</v>
      </c>
      <c r="I469" t="s">
        <v>1732</v>
      </c>
      <c r="J469">
        <v>30488060</v>
      </c>
      <c r="K469" t="str">
        <f t="shared" si="7"/>
        <v>30488060-EJECUCION</v>
      </c>
    </row>
    <row r="470" spans="1:12" x14ac:dyDescent="0.25">
      <c r="A470" t="s">
        <v>168</v>
      </c>
      <c r="B470" t="s">
        <v>1733</v>
      </c>
      <c r="C470" t="s">
        <v>7</v>
      </c>
      <c r="D470" s="1">
        <v>1909219</v>
      </c>
      <c r="E470" t="s">
        <v>245</v>
      </c>
      <c r="F470" t="s">
        <v>837</v>
      </c>
      <c r="G470" t="s">
        <v>8</v>
      </c>
      <c r="H470" t="s">
        <v>274</v>
      </c>
      <c r="I470" t="s">
        <v>1734</v>
      </c>
      <c r="J470">
        <v>30126279</v>
      </c>
      <c r="K470" t="str">
        <f t="shared" si="7"/>
        <v>30126279-EJECUCION</v>
      </c>
      <c r="L470" t="s">
        <v>8</v>
      </c>
    </row>
    <row r="471" spans="1:12" x14ac:dyDescent="0.25">
      <c r="A471" t="s">
        <v>168</v>
      </c>
      <c r="B471" t="s">
        <v>1735</v>
      </c>
      <c r="D471" s="1">
        <v>15226885</v>
      </c>
      <c r="E471" t="s">
        <v>833</v>
      </c>
      <c r="F471" t="s">
        <v>834</v>
      </c>
      <c r="G471" t="s">
        <v>8</v>
      </c>
      <c r="H471" t="s">
        <v>275</v>
      </c>
      <c r="I471" t="s">
        <v>1736</v>
      </c>
      <c r="J471">
        <v>30069055</v>
      </c>
      <c r="K471" t="str">
        <f t="shared" si="7"/>
        <v>30069055-EJECUCION</v>
      </c>
      <c r="L471" t="s">
        <v>8</v>
      </c>
    </row>
    <row r="472" spans="1:12" x14ac:dyDescent="0.25">
      <c r="A472" t="s">
        <v>168</v>
      </c>
      <c r="B472" t="s">
        <v>1737</v>
      </c>
      <c r="C472" t="s">
        <v>45</v>
      </c>
      <c r="D472" s="1">
        <v>16705049</v>
      </c>
      <c r="E472" t="s">
        <v>833</v>
      </c>
      <c r="F472" t="s">
        <v>977</v>
      </c>
      <c r="G472" t="s">
        <v>8</v>
      </c>
      <c r="H472" t="s">
        <v>274</v>
      </c>
      <c r="I472" t="s">
        <v>1738</v>
      </c>
      <c r="J472">
        <v>30078077</v>
      </c>
      <c r="K472" t="str">
        <f t="shared" si="7"/>
        <v>30078077-EJECUCION</v>
      </c>
      <c r="L472" t="s">
        <v>8</v>
      </c>
    </row>
    <row r="473" spans="1:12" x14ac:dyDescent="0.25">
      <c r="A473" t="s">
        <v>168</v>
      </c>
      <c r="B473" t="s">
        <v>1739</v>
      </c>
      <c r="D473" s="1">
        <v>22218741</v>
      </c>
      <c r="E473" t="s">
        <v>245</v>
      </c>
      <c r="F473" t="s">
        <v>837</v>
      </c>
      <c r="G473" t="s">
        <v>8</v>
      </c>
      <c r="H473" t="s">
        <v>275</v>
      </c>
      <c r="I473" t="s">
        <v>1740</v>
      </c>
      <c r="J473">
        <v>30071449</v>
      </c>
      <c r="K473" t="str">
        <f t="shared" si="7"/>
        <v>30071449-EJECUCION</v>
      </c>
      <c r="L473" t="s">
        <v>8</v>
      </c>
    </row>
    <row r="474" spans="1:12" x14ac:dyDescent="0.25">
      <c r="A474" t="s">
        <v>9</v>
      </c>
      <c r="B474" t="s">
        <v>1741</v>
      </c>
      <c r="C474" t="s">
        <v>18</v>
      </c>
      <c r="D474" s="1">
        <v>72024</v>
      </c>
      <c r="E474" t="s">
        <v>833</v>
      </c>
      <c r="F474" t="s">
        <v>920</v>
      </c>
      <c r="G474" t="s">
        <v>8</v>
      </c>
      <c r="H474" t="s">
        <v>921</v>
      </c>
      <c r="I474" t="s">
        <v>1742</v>
      </c>
      <c r="J474">
        <v>30414777</v>
      </c>
      <c r="K474" t="str">
        <f t="shared" si="7"/>
        <v>30414777-DISEÑO</v>
      </c>
      <c r="L474" t="s">
        <v>8</v>
      </c>
    </row>
    <row r="475" spans="1:12" x14ac:dyDescent="0.25">
      <c r="A475" t="s">
        <v>9</v>
      </c>
      <c r="B475" t="s">
        <v>1743</v>
      </c>
      <c r="C475" t="s">
        <v>46</v>
      </c>
      <c r="D475" s="1">
        <v>49555</v>
      </c>
      <c r="E475" t="s">
        <v>833</v>
      </c>
      <c r="F475" t="s">
        <v>911</v>
      </c>
      <c r="G475" t="s">
        <v>8</v>
      </c>
      <c r="H475" t="s">
        <v>857</v>
      </c>
      <c r="I475" t="s">
        <v>1744</v>
      </c>
      <c r="J475">
        <v>30484455</v>
      </c>
      <c r="K475" t="str">
        <f t="shared" si="7"/>
        <v>30484455-DISEÑO</v>
      </c>
      <c r="L475" t="s">
        <v>8</v>
      </c>
    </row>
    <row r="476" spans="1:12" x14ac:dyDescent="0.25">
      <c r="A476" t="s">
        <v>168</v>
      </c>
      <c r="B476" t="s">
        <v>1745</v>
      </c>
      <c r="C476" t="s">
        <v>41</v>
      </c>
      <c r="D476" s="1">
        <v>85000</v>
      </c>
      <c r="E476" t="s">
        <v>245</v>
      </c>
      <c r="F476" t="s">
        <v>837</v>
      </c>
      <c r="H476" t="s">
        <v>857</v>
      </c>
      <c r="I476" t="s">
        <v>1746</v>
      </c>
      <c r="J476">
        <v>30487282</v>
      </c>
      <c r="K476" t="str">
        <f t="shared" si="7"/>
        <v>30487282-EJECUCION</v>
      </c>
    </row>
    <row r="477" spans="1:12" x14ac:dyDescent="0.25">
      <c r="A477" t="s">
        <v>168</v>
      </c>
      <c r="B477" t="s">
        <v>1747</v>
      </c>
      <c r="D477" s="1">
        <v>2717823</v>
      </c>
      <c r="E477" t="s">
        <v>833</v>
      </c>
      <c r="F477" t="s">
        <v>1748</v>
      </c>
      <c r="G477" t="s">
        <v>8</v>
      </c>
      <c r="H477" t="s">
        <v>841</v>
      </c>
      <c r="I477" t="s">
        <v>1749</v>
      </c>
      <c r="J477">
        <v>30463397</v>
      </c>
      <c r="K477" t="str">
        <f t="shared" si="7"/>
        <v>30463397-EJECUCION</v>
      </c>
      <c r="L477" t="s">
        <v>8</v>
      </c>
    </row>
    <row r="478" spans="1:12" x14ac:dyDescent="0.25">
      <c r="A478" t="s">
        <v>168</v>
      </c>
      <c r="B478" t="s">
        <v>1750</v>
      </c>
      <c r="C478" t="s">
        <v>890</v>
      </c>
      <c r="D478" s="1">
        <v>1979023</v>
      </c>
      <c r="E478" t="s">
        <v>245</v>
      </c>
      <c r="F478" t="s">
        <v>837</v>
      </c>
      <c r="G478" t="s">
        <v>296</v>
      </c>
      <c r="H478" t="s">
        <v>857</v>
      </c>
      <c r="I478" t="s">
        <v>1751</v>
      </c>
      <c r="J478">
        <v>30072731</v>
      </c>
      <c r="K478" t="str">
        <f t="shared" si="7"/>
        <v>30072731-EJECUCION</v>
      </c>
      <c r="L478" t="s">
        <v>296</v>
      </c>
    </row>
    <row r="479" spans="1:12" x14ac:dyDescent="0.25">
      <c r="A479" t="s">
        <v>168</v>
      </c>
      <c r="B479" t="s">
        <v>1752</v>
      </c>
      <c r="C479" t="s">
        <v>28</v>
      </c>
      <c r="D479" s="1">
        <v>425492</v>
      </c>
      <c r="E479" t="s">
        <v>245</v>
      </c>
      <c r="F479" t="s">
        <v>837</v>
      </c>
      <c r="H479" t="s">
        <v>275</v>
      </c>
      <c r="I479" t="s">
        <v>1753</v>
      </c>
      <c r="J479">
        <v>30220122</v>
      </c>
      <c r="K479" t="str">
        <f t="shared" si="7"/>
        <v>30220122-EJECUCION</v>
      </c>
    </row>
    <row r="480" spans="1:12" x14ac:dyDescent="0.25">
      <c r="A480" t="s">
        <v>168</v>
      </c>
      <c r="B480" t="s">
        <v>411</v>
      </c>
      <c r="C480" t="s">
        <v>33</v>
      </c>
      <c r="D480" s="1">
        <v>116840</v>
      </c>
      <c r="E480" t="s">
        <v>245</v>
      </c>
      <c r="F480" t="s">
        <v>837</v>
      </c>
      <c r="G480" t="s">
        <v>8</v>
      </c>
      <c r="H480" t="s">
        <v>845</v>
      </c>
      <c r="I480" t="s">
        <v>1754</v>
      </c>
      <c r="J480">
        <v>30341232</v>
      </c>
      <c r="K480" t="str">
        <f t="shared" si="7"/>
        <v>30341232-EJECUCION</v>
      </c>
      <c r="L480" t="s">
        <v>8</v>
      </c>
    </row>
    <row r="481" spans="1:12" x14ac:dyDescent="0.25">
      <c r="A481" t="s">
        <v>168</v>
      </c>
      <c r="B481" t="s">
        <v>1755</v>
      </c>
      <c r="D481" s="1">
        <v>171187</v>
      </c>
      <c r="E481" t="s">
        <v>245</v>
      </c>
      <c r="F481" t="s">
        <v>837</v>
      </c>
      <c r="H481" t="s">
        <v>861</v>
      </c>
      <c r="I481" t="s">
        <v>1756</v>
      </c>
      <c r="J481">
        <v>30341329</v>
      </c>
      <c r="K481" t="str">
        <f t="shared" si="7"/>
        <v>30341329-EJECUCION</v>
      </c>
    </row>
    <row r="482" spans="1:12" x14ac:dyDescent="0.25">
      <c r="A482" t="s">
        <v>9</v>
      </c>
      <c r="B482" t="s">
        <v>1757</v>
      </c>
      <c r="C482" t="s">
        <v>31</v>
      </c>
      <c r="D482" s="1">
        <v>313156</v>
      </c>
      <c r="E482" t="s">
        <v>833</v>
      </c>
      <c r="F482" t="s">
        <v>911</v>
      </c>
      <c r="G482" t="s">
        <v>8</v>
      </c>
      <c r="H482" t="s">
        <v>857</v>
      </c>
      <c r="I482" t="s">
        <v>1758</v>
      </c>
      <c r="J482">
        <v>30460685</v>
      </c>
      <c r="K482" t="str">
        <f t="shared" si="7"/>
        <v>30460685-DISEÑO</v>
      </c>
      <c r="L482" t="s">
        <v>8</v>
      </c>
    </row>
    <row r="483" spans="1:12" x14ac:dyDescent="0.25">
      <c r="A483" t="s">
        <v>168</v>
      </c>
      <c r="B483" t="s">
        <v>1759</v>
      </c>
      <c r="C483" t="s">
        <v>24</v>
      </c>
      <c r="D483" s="1">
        <v>334129</v>
      </c>
      <c r="E483" t="s">
        <v>245</v>
      </c>
      <c r="F483" t="s">
        <v>837</v>
      </c>
      <c r="G483" t="s">
        <v>308</v>
      </c>
      <c r="H483" t="s">
        <v>845</v>
      </c>
      <c r="I483" t="s">
        <v>1760</v>
      </c>
      <c r="J483">
        <v>30479286</v>
      </c>
      <c r="K483" t="str">
        <f t="shared" si="7"/>
        <v>30479286-EJECUCION</v>
      </c>
      <c r="L483" t="s">
        <v>308</v>
      </c>
    </row>
    <row r="484" spans="1:12" x14ac:dyDescent="0.25">
      <c r="A484" t="s">
        <v>168</v>
      </c>
      <c r="B484" t="s">
        <v>1761</v>
      </c>
      <c r="C484" t="s">
        <v>41</v>
      </c>
      <c r="D484" s="1">
        <v>3353387</v>
      </c>
      <c r="E484" t="s">
        <v>245</v>
      </c>
      <c r="F484" t="s">
        <v>837</v>
      </c>
      <c r="G484" t="s">
        <v>8</v>
      </c>
      <c r="H484" t="s">
        <v>841</v>
      </c>
      <c r="I484" t="s">
        <v>1762</v>
      </c>
      <c r="J484">
        <v>30073551</v>
      </c>
      <c r="K484" t="str">
        <f t="shared" si="7"/>
        <v>30073551-EJECUCION</v>
      </c>
      <c r="L484" t="s">
        <v>8</v>
      </c>
    </row>
    <row r="485" spans="1:12" x14ac:dyDescent="0.25">
      <c r="A485" t="s">
        <v>168</v>
      </c>
      <c r="B485" t="s">
        <v>1763</v>
      </c>
      <c r="D485" s="1">
        <v>2300217</v>
      </c>
      <c r="E485" t="s">
        <v>833</v>
      </c>
      <c r="F485" t="s">
        <v>977</v>
      </c>
      <c r="G485" t="s">
        <v>8</v>
      </c>
      <c r="H485" t="s">
        <v>274</v>
      </c>
      <c r="I485" t="s">
        <v>1764</v>
      </c>
      <c r="J485">
        <v>30405922</v>
      </c>
      <c r="K485" t="str">
        <f t="shared" si="7"/>
        <v>30405922-EJECUCION</v>
      </c>
      <c r="L485" t="s">
        <v>8</v>
      </c>
    </row>
    <row r="486" spans="1:12" x14ac:dyDescent="0.25">
      <c r="A486" t="s">
        <v>168</v>
      </c>
      <c r="B486" t="s">
        <v>1765</v>
      </c>
      <c r="C486" t="s">
        <v>289</v>
      </c>
      <c r="D486" s="1">
        <v>690756</v>
      </c>
      <c r="E486" t="s">
        <v>245</v>
      </c>
      <c r="F486" t="s">
        <v>837</v>
      </c>
      <c r="H486" t="s">
        <v>845</v>
      </c>
      <c r="I486" t="s">
        <v>1766</v>
      </c>
      <c r="J486">
        <v>40001660</v>
      </c>
      <c r="K486" t="str">
        <f t="shared" si="7"/>
        <v>40001660-EJECUCION</v>
      </c>
    </row>
    <row r="487" spans="1:12" x14ac:dyDescent="0.25">
      <c r="A487" t="s">
        <v>168</v>
      </c>
      <c r="B487" t="s">
        <v>1767</v>
      </c>
      <c r="C487" t="s">
        <v>890</v>
      </c>
      <c r="D487" s="1">
        <v>133004737</v>
      </c>
      <c r="E487" t="s">
        <v>833</v>
      </c>
      <c r="F487" t="s">
        <v>977</v>
      </c>
      <c r="G487" t="s">
        <v>8</v>
      </c>
      <c r="H487" t="s">
        <v>274</v>
      </c>
      <c r="I487" t="s">
        <v>1768</v>
      </c>
      <c r="J487">
        <v>20139693</v>
      </c>
      <c r="K487" t="str">
        <f t="shared" si="7"/>
        <v>20139693-EJECUCION</v>
      </c>
      <c r="L487" t="s">
        <v>8</v>
      </c>
    </row>
    <row r="488" spans="1:12" x14ac:dyDescent="0.25">
      <c r="A488" t="s">
        <v>168</v>
      </c>
      <c r="B488" t="s">
        <v>1769</v>
      </c>
      <c r="C488" t="s">
        <v>890</v>
      </c>
      <c r="D488" s="1">
        <v>671330</v>
      </c>
      <c r="E488" t="s">
        <v>833</v>
      </c>
      <c r="F488" t="s">
        <v>924</v>
      </c>
      <c r="G488" t="s">
        <v>8</v>
      </c>
      <c r="H488" t="s">
        <v>841</v>
      </c>
      <c r="I488" t="s">
        <v>1770</v>
      </c>
      <c r="J488">
        <v>30410772</v>
      </c>
      <c r="K488" t="str">
        <f t="shared" si="7"/>
        <v>30410772-EJECUCION</v>
      </c>
      <c r="L488" t="s">
        <v>8</v>
      </c>
    </row>
    <row r="489" spans="1:12" x14ac:dyDescent="0.25">
      <c r="A489" t="s">
        <v>168</v>
      </c>
      <c r="B489" t="s">
        <v>1771</v>
      </c>
      <c r="C489" t="s">
        <v>35</v>
      </c>
      <c r="D489" s="1">
        <v>1383464</v>
      </c>
      <c r="E489" t="s">
        <v>833</v>
      </c>
      <c r="F489" t="s">
        <v>924</v>
      </c>
      <c r="G489" t="s">
        <v>8</v>
      </c>
      <c r="H489" t="s">
        <v>841</v>
      </c>
      <c r="I489" t="s">
        <v>1772</v>
      </c>
      <c r="J489">
        <v>30469438</v>
      </c>
      <c r="K489" t="str">
        <f t="shared" si="7"/>
        <v>30469438-EJECUCION</v>
      </c>
      <c r="L489" t="s">
        <v>8</v>
      </c>
    </row>
    <row r="490" spans="1:12" x14ac:dyDescent="0.25">
      <c r="A490" t="s">
        <v>168</v>
      </c>
      <c r="B490" t="s">
        <v>1773</v>
      </c>
      <c r="C490" t="s">
        <v>44</v>
      </c>
      <c r="D490" s="1">
        <v>877995</v>
      </c>
      <c r="E490" t="s">
        <v>833</v>
      </c>
      <c r="F490" t="s">
        <v>924</v>
      </c>
      <c r="G490" t="s">
        <v>8</v>
      </c>
      <c r="H490" t="s">
        <v>841</v>
      </c>
      <c r="I490" t="s">
        <v>1774</v>
      </c>
      <c r="J490">
        <v>30362325</v>
      </c>
      <c r="K490" t="str">
        <f t="shared" si="7"/>
        <v>30362325-EJECUCION</v>
      </c>
      <c r="L490" t="s">
        <v>8</v>
      </c>
    </row>
    <row r="491" spans="1:12" x14ac:dyDescent="0.25">
      <c r="A491" t="s">
        <v>168</v>
      </c>
      <c r="B491" t="s">
        <v>1775</v>
      </c>
      <c r="C491" t="s">
        <v>31</v>
      </c>
      <c r="D491" s="1">
        <v>534029</v>
      </c>
      <c r="E491" t="s">
        <v>833</v>
      </c>
      <c r="F491" t="s">
        <v>977</v>
      </c>
      <c r="G491" t="s">
        <v>8</v>
      </c>
      <c r="H491" t="s">
        <v>274</v>
      </c>
      <c r="I491" t="s">
        <v>1776</v>
      </c>
      <c r="J491">
        <v>30446373</v>
      </c>
      <c r="K491" t="str">
        <f t="shared" si="7"/>
        <v>30446373-EJECUCION</v>
      </c>
      <c r="L491" t="s">
        <v>8</v>
      </c>
    </row>
    <row r="492" spans="1:12" x14ac:dyDescent="0.25">
      <c r="A492" t="s">
        <v>168</v>
      </c>
      <c r="B492" t="s">
        <v>1777</v>
      </c>
      <c r="C492" t="s">
        <v>874</v>
      </c>
      <c r="D492" s="1">
        <v>119387</v>
      </c>
      <c r="E492" t="s">
        <v>245</v>
      </c>
      <c r="F492" t="s">
        <v>837</v>
      </c>
      <c r="H492" t="s">
        <v>275</v>
      </c>
      <c r="I492" t="s">
        <v>1778</v>
      </c>
      <c r="J492">
        <v>40001254</v>
      </c>
      <c r="K492" t="str">
        <f t="shared" si="7"/>
        <v>40001254-EJECUCION</v>
      </c>
    </row>
    <row r="493" spans="1:12" x14ac:dyDescent="0.25">
      <c r="A493" t="s">
        <v>168</v>
      </c>
      <c r="B493" t="s">
        <v>1779</v>
      </c>
      <c r="C493" t="s">
        <v>41</v>
      </c>
      <c r="D493" s="1">
        <v>135432</v>
      </c>
      <c r="E493" t="s">
        <v>245</v>
      </c>
      <c r="F493" t="s">
        <v>837</v>
      </c>
      <c r="H493" t="s">
        <v>857</v>
      </c>
      <c r="I493" t="s">
        <v>1780</v>
      </c>
      <c r="J493">
        <v>30484729</v>
      </c>
      <c r="K493" t="str">
        <f t="shared" si="7"/>
        <v>30484729-EJECUCION</v>
      </c>
    </row>
    <row r="494" spans="1:12" x14ac:dyDescent="0.25">
      <c r="A494" t="s">
        <v>168</v>
      </c>
      <c r="B494" t="s">
        <v>1781</v>
      </c>
      <c r="D494" s="1">
        <v>1451463</v>
      </c>
      <c r="E494" t="s">
        <v>833</v>
      </c>
      <c r="F494" t="s">
        <v>977</v>
      </c>
      <c r="G494" t="s">
        <v>8</v>
      </c>
      <c r="H494" t="s">
        <v>274</v>
      </c>
      <c r="I494" t="s">
        <v>1782</v>
      </c>
      <c r="J494">
        <v>30125776</v>
      </c>
      <c r="K494" t="str">
        <f t="shared" si="7"/>
        <v>30125776-EJECUCION</v>
      </c>
      <c r="L494" t="s">
        <v>8</v>
      </c>
    </row>
    <row r="495" spans="1:12" x14ac:dyDescent="0.25">
      <c r="A495" t="s">
        <v>168</v>
      </c>
      <c r="B495" t="s">
        <v>1783</v>
      </c>
      <c r="D495" s="1">
        <v>334014</v>
      </c>
      <c r="E495" t="s">
        <v>245</v>
      </c>
      <c r="F495" t="s">
        <v>837</v>
      </c>
      <c r="H495" t="s">
        <v>861</v>
      </c>
      <c r="I495" t="s">
        <v>1784</v>
      </c>
      <c r="J495">
        <v>30341233</v>
      </c>
      <c r="K495" t="str">
        <f t="shared" si="7"/>
        <v>30341233-EJECUCION</v>
      </c>
    </row>
    <row r="496" spans="1:12" x14ac:dyDescent="0.25">
      <c r="A496" t="s">
        <v>168</v>
      </c>
      <c r="B496" t="s">
        <v>1785</v>
      </c>
      <c r="C496" t="s">
        <v>45</v>
      </c>
      <c r="D496" s="1">
        <v>1190103</v>
      </c>
      <c r="E496" t="s">
        <v>245</v>
      </c>
      <c r="F496" t="s">
        <v>837</v>
      </c>
      <c r="G496" t="s">
        <v>8</v>
      </c>
      <c r="H496" t="s">
        <v>861</v>
      </c>
      <c r="I496" t="s">
        <v>1786</v>
      </c>
      <c r="J496">
        <v>30288773</v>
      </c>
      <c r="K496" t="str">
        <f t="shared" si="7"/>
        <v>30288773-EJECUCION</v>
      </c>
      <c r="L496" t="s">
        <v>8</v>
      </c>
    </row>
    <row r="497" spans="1:12" x14ac:dyDescent="0.25">
      <c r="A497" t="s">
        <v>168</v>
      </c>
      <c r="B497" t="s">
        <v>365</v>
      </c>
      <c r="C497" t="s">
        <v>26</v>
      </c>
      <c r="D497" s="1">
        <v>1193831</v>
      </c>
      <c r="E497" t="s">
        <v>245</v>
      </c>
      <c r="F497" t="s">
        <v>837</v>
      </c>
      <c r="G497" t="s">
        <v>308</v>
      </c>
      <c r="H497" t="s">
        <v>845</v>
      </c>
      <c r="I497" t="s">
        <v>1787</v>
      </c>
      <c r="J497">
        <v>30397144</v>
      </c>
      <c r="K497" t="str">
        <f t="shared" si="7"/>
        <v>30397144-EJECUCION</v>
      </c>
      <c r="L497" t="s">
        <v>308</v>
      </c>
    </row>
    <row r="498" spans="1:12" x14ac:dyDescent="0.25">
      <c r="A498" t="s">
        <v>168</v>
      </c>
      <c r="B498" t="s">
        <v>535</v>
      </c>
      <c r="C498" t="s">
        <v>890</v>
      </c>
      <c r="D498" s="1">
        <v>5110659</v>
      </c>
      <c r="E498" t="s">
        <v>245</v>
      </c>
      <c r="F498" t="s">
        <v>837</v>
      </c>
      <c r="G498" t="s">
        <v>8</v>
      </c>
      <c r="H498" t="s">
        <v>841</v>
      </c>
      <c r="I498" t="s">
        <v>719</v>
      </c>
      <c r="J498">
        <v>30103446</v>
      </c>
      <c r="K498" t="str">
        <f t="shared" si="7"/>
        <v>30103446-EJECUCION</v>
      </c>
      <c r="L498" t="s">
        <v>8</v>
      </c>
    </row>
    <row r="499" spans="1:12" x14ac:dyDescent="0.25">
      <c r="A499" t="s">
        <v>168</v>
      </c>
      <c r="B499" t="s">
        <v>1788</v>
      </c>
      <c r="C499" t="s">
        <v>31</v>
      </c>
      <c r="D499" s="1">
        <v>1162294</v>
      </c>
      <c r="E499" t="s">
        <v>245</v>
      </c>
      <c r="F499" t="s">
        <v>837</v>
      </c>
      <c r="G499" t="s">
        <v>8</v>
      </c>
      <c r="H499" t="s">
        <v>841</v>
      </c>
      <c r="I499" t="s">
        <v>1789</v>
      </c>
      <c r="J499">
        <v>30092606</v>
      </c>
      <c r="K499" t="str">
        <f t="shared" si="7"/>
        <v>30092606-EJECUCION</v>
      </c>
      <c r="L499" t="s">
        <v>8</v>
      </c>
    </row>
    <row r="500" spans="1:12" x14ac:dyDescent="0.25">
      <c r="A500" t="s">
        <v>9</v>
      </c>
      <c r="B500" t="s">
        <v>1790</v>
      </c>
      <c r="C500" t="s">
        <v>33</v>
      </c>
      <c r="D500" s="1">
        <v>51300</v>
      </c>
      <c r="E500" t="s">
        <v>245</v>
      </c>
      <c r="F500" t="s">
        <v>837</v>
      </c>
      <c r="H500" t="s">
        <v>893</v>
      </c>
      <c r="I500" t="s">
        <v>1791</v>
      </c>
      <c r="J500">
        <v>40000063</v>
      </c>
      <c r="K500" t="str">
        <f t="shared" si="7"/>
        <v>40000063-DISEÑO</v>
      </c>
    </row>
    <row r="501" spans="1:12" x14ac:dyDescent="0.25">
      <c r="A501" t="s">
        <v>168</v>
      </c>
      <c r="B501" t="s">
        <v>1792</v>
      </c>
      <c r="C501" t="s">
        <v>33</v>
      </c>
      <c r="D501" s="1">
        <v>80715000</v>
      </c>
      <c r="E501" t="s">
        <v>245</v>
      </c>
      <c r="F501" t="s">
        <v>837</v>
      </c>
      <c r="H501" t="s">
        <v>838</v>
      </c>
      <c r="I501" t="s">
        <v>1793</v>
      </c>
      <c r="J501">
        <v>40003299</v>
      </c>
      <c r="K501" t="str">
        <f t="shared" si="7"/>
        <v>40003299-EJECUCION</v>
      </c>
    </row>
    <row r="502" spans="1:12" x14ac:dyDescent="0.25">
      <c r="A502" t="s">
        <v>168</v>
      </c>
      <c r="B502" t="s">
        <v>1794</v>
      </c>
      <c r="D502" s="1">
        <v>647866</v>
      </c>
      <c r="E502" t="s">
        <v>245</v>
      </c>
      <c r="F502" t="s">
        <v>837</v>
      </c>
      <c r="H502" t="s">
        <v>274</v>
      </c>
      <c r="I502" t="s">
        <v>1795</v>
      </c>
      <c r="J502">
        <v>40002366</v>
      </c>
      <c r="K502" t="str">
        <f t="shared" si="7"/>
        <v>40002366-EJECUCION</v>
      </c>
    </row>
    <row r="503" spans="1:12" x14ac:dyDescent="0.25">
      <c r="A503" t="s">
        <v>168</v>
      </c>
      <c r="B503" t="s">
        <v>1796</v>
      </c>
      <c r="C503" t="s">
        <v>33</v>
      </c>
      <c r="D503" s="1">
        <v>1563858</v>
      </c>
      <c r="E503" t="s">
        <v>833</v>
      </c>
      <c r="F503" t="s">
        <v>977</v>
      </c>
      <c r="G503" t="s">
        <v>8</v>
      </c>
      <c r="H503" t="s">
        <v>274</v>
      </c>
      <c r="I503" t="s">
        <v>1797</v>
      </c>
      <c r="J503">
        <v>30304623</v>
      </c>
      <c r="K503" t="str">
        <f t="shared" si="7"/>
        <v>30304623-EJECUCION</v>
      </c>
      <c r="L503" t="s">
        <v>8</v>
      </c>
    </row>
    <row r="504" spans="1:12" x14ac:dyDescent="0.25">
      <c r="A504" t="s">
        <v>168</v>
      </c>
      <c r="B504" t="s">
        <v>990</v>
      </c>
      <c r="D504" s="1">
        <v>82561011</v>
      </c>
      <c r="E504" t="s">
        <v>833</v>
      </c>
      <c r="F504" t="s">
        <v>977</v>
      </c>
      <c r="G504" t="s">
        <v>8</v>
      </c>
      <c r="H504" t="s">
        <v>274</v>
      </c>
      <c r="I504" t="s">
        <v>991</v>
      </c>
      <c r="J504">
        <v>30083300</v>
      </c>
      <c r="K504" t="str">
        <f t="shared" si="7"/>
        <v>30083300-EJECUCION</v>
      </c>
      <c r="L504" t="s">
        <v>8</v>
      </c>
    </row>
    <row r="505" spans="1:12" x14ac:dyDescent="0.25">
      <c r="A505" t="s">
        <v>168</v>
      </c>
      <c r="B505" t="s">
        <v>367</v>
      </c>
      <c r="C505" t="s">
        <v>35</v>
      </c>
      <c r="D505" s="1">
        <v>496278</v>
      </c>
      <c r="E505" t="s">
        <v>245</v>
      </c>
      <c r="F505" t="s">
        <v>837</v>
      </c>
      <c r="G505" t="s">
        <v>8</v>
      </c>
      <c r="H505" t="s">
        <v>845</v>
      </c>
      <c r="I505" t="s">
        <v>1628</v>
      </c>
      <c r="J505">
        <v>30466394</v>
      </c>
      <c r="K505" t="str">
        <f t="shared" si="7"/>
        <v>30466394-EJECUCION</v>
      </c>
      <c r="L505" t="s">
        <v>8</v>
      </c>
    </row>
    <row r="506" spans="1:12" x14ac:dyDescent="0.25">
      <c r="A506" t="s">
        <v>168</v>
      </c>
      <c r="B506" t="s">
        <v>1798</v>
      </c>
      <c r="C506" t="s">
        <v>7</v>
      </c>
      <c r="D506" s="1">
        <v>1292950</v>
      </c>
      <c r="E506" t="s">
        <v>245</v>
      </c>
      <c r="F506" t="s">
        <v>837</v>
      </c>
      <c r="H506" t="s">
        <v>861</v>
      </c>
      <c r="I506" t="s">
        <v>1799</v>
      </c>
      <c r="J506">
        <v>30136269</v>
      </c>
      <c r="K506" t="str">
        <f t="shared" si="7"/>
        <v>30136269-EJECUCION</v>
      </c>
    </row>
    <row r="507" spans="1:12" x14ac:dyDescent="0.25">
      <c r="A507" t="s">
        <v>168</v>
      </c>
      <c r="B507" t="s">
        <v>1800</v>
      </c>
      <c r="C507" t="s">
        <v>17</v>
      </c>
      <c r="D507" s="1">
        <v>50000</v>
      </c>
      <c r="E507" t="s">
        <v>245</v>
      </c>
      <c r="F507" t="s">
        <v>837</v>
      </c>
      <c r="H507" t="s">
        <v>838</v>
      </c>
      <c r="I507" t="s">
        <v>1801</v>
      </c>
      <c r="J507">
        <v>30488940</v>
      </c>
      <c r="K507" t="str">
        <f t="shared" si="7"/>
        <v>30488940-EJECUCION</v>
      </c>
    </row>
    <row r="508" spans="1:12" x14ac:dyDescent="0.25">
      <c r="A508" t="s">
        <v>168</v>
      </c>
      <c r="B508" t="s">
        <v>1802</v>
      </c>
      <c r="C508" t="s">
        <v>28</v>
      </c>
      <c r="D508" s="1">
        <v>749264</v>
      </c>
      <c r="E508" t="s">
        <v>833</v>
      </c>
      <c r="F508" t="s">
        <v>844</v>
      </c>
      <c r="G508" t="s">
        <v>8</v>
      </c>
      <c r="H508" t="s">
        <v>845</v>
      </c>
      <c r="I508" t="s">
        <v>1803</v>
      </c>
      <c r="J508">
        <v>30289473</v>
      </c>
      <c r="K508" t="str">
        <f t="shared" si="7"/>
        <v>30289473-EJECUCION</v>
      </c>
      <c r="L508" t="s">
        <v>8</v>
      </c>
    </row>
    <row r="509" spans="1:12" x14ac:dyDescent="0.25">
      <c r="A509" t="s">
        <v>168</v>
      </c>
      <c r="B509" t="s">
        <v>1804</v>
      </c>
      <c r="C509" t="s">
        <v>24</v>
      </c>
      <c r="D509" s="1">
        <v>604096</v>
      </c>
      <c r="E509" t="s">
        <v>833</v>
      </c>
      <c r="F509" t="s">
        <v>844</v>
      </c>
      <c r="G509" t="s">
        <v>8</v>
      </c>
      <c r="H509" t="s">
        <v>845</v>
      </c>
      <c r="I509" t="s">
        <v>1805</v>
      </c>
      <c r="J509">
        <v>30465159</v>
      </c>
      <c r="K509" t="str">
        <f t="shared" si="7"/>
        <v>30465159-EJECUCION</v>
      </c>
      <c r="L509" t="s">
        <v>8</v>
      </c>
    </row>
    <row r="510" spans="1:12" x14ac:dyDescent="0.25">
      <c r="A510" t="s">
        <v>168</v>
      </c>
      <c r="B510" t="s">
        <v>1806</v>
      </c>
      <c r="C510" t="s">
        <v>24</v>
      </c>
      <c r="D510" s="1">
        <v>67000</v>
      </c>
      <c r="E510" t="s">
        <v>245</v>
      </c>
      <c r="F510" t="s">
        <v>837</v>
      </c>
      <c r="H510" t="s">
        <v>857</v>
      </c>
      <c r="I510" t="s">
        <v>1807</v>
      </c>
      <c r="J510">
        <v>30473784</v>
      </c>
      <c r="K510" t="str">
        <f t="shared" si="7"/>
        <v>30473784-EJECUCION</v>
      </c>
    </row>
    <row r="511" spans="1:12" x14ac:dyDescent="0.25">
      <c r="A511" t="s">
        <v>169</v>
      </c>
      <c r="B511" t="s">
        <v>1166</v>
      </c>
      <c r="D511" s="1">
        <v>392861</v>
      </c>
      <c r="E511" t="s">
        <v>833</v>
      </c>
      <c r="F511" t="s">
        <v>834</v>
      </c>
      <c r="G511" t="s">
        <v>8</v>
      </c>
      <c r="H511" t="s">
        <v>275</v>
      </c>
      <c r="I511" t="s">
        <v>1167</v>
      </c>
      <c r="J511">
        <v>30083665</v>
      </c>
      <c r="K511" t="str">
        <f t="shared" si="7"/>
        <v>30083665-PREFACTIBILIDAD</v>
      </c>
      <c r="L511" t="s">
        <v>8</v>
      </c>
    </row>
    <row r="512" spans="1:12" x14ac:dyDescent="0.25">
      <c r="A512" t="s">
        <v>168</v>
      </c>
      <c r="B512" t="s">
        <v>1808</v>
      </c>
      <c r="D512" s="1">
        <v>2304248</v>
      </c>
      <c r="E512" t="s">
        <v>833</v>
      </c>
      <c r="F512" t="s">
        <v>1106</v>
      </c>
      <c r="H512" t="s">
        <v>275</v>
      </c>
      <c r="I512" t="s">
        <v>1809</v>
      </c>
      <c r="J512">
        <v>30290622</v>
      </c>
      <c r="K512" t="str">
        <f t="shared" si="7"/>
        <v>30290622-EJECUCION</v>
      </c>
    </row>
    <row r="513" spans="1:12" x14ac:dyDescent="0.25">
      <c r="A513" t="s">
        <v>168</v>
      </c>
      <c r="B513" t="s">
        <v>1810</v>
      </c>
      <c r="D513" s="1">
        <v>369442</v>
      </c>
      <c r="E513" t="s">
        <v>245</v>
      </c>
      <c r="F513" t="s">
        <v>837</v>
      </c>
      <c r="H513" t="s">
        <v>275</v>
      </c>
      <c r="I513" t="s">
        <v>1811</v>
      </c>
      <c r="J513">
        <v>30448275</v>
      </c>
      <c r="K513" t="str">
        <f t="shared" si="7"/>
        <v>30448275-EJECUCION</v>
      </c>
    </row>
    <row r="514" spans="1:12" x14ac:dyDescent="0.25">
      <c r="A514" t="s">
        <v>168</v>
      </c>
      <c r="B514" t="s">
        <v>1812</v>
      </c>
      <c r="C514" t="s">
        <v>19</v>
      </c>
      <c r="D514" s="1">
        <v>90000</v>
      </c>
      <c r="E514" t="s">
        <v>245</v>
      </c>
      <c r="F514" t="s">
        <v>837</v>
      </c>
      <c r="H514" t="s">
        <v>286</v>
      </c>
      <c r="I514" t="s">
        <v>1813</v>
      </c>
      <c r="J514">
        <v>30487371</v>
      </c>
      <c r="K514" t="str">
        <f t="shared" si="7"/>
        <v>30487371-EJECUCION</v>
      </c>
    </row>
    <row r="515" spans="1:12" x14ac:dyDescent="0.25">
      <c r="A515" t="s">
        <v>168</v>
      </c>
      <c r="B515" t="s">
        <v>1814</v>
      </c>
      <c r="C515" t="s">
        <v>18</v>
      </c>
      <c r="D515" s="1">
        <v>491926</v>
      </c>
      <c r="E515" t="s">
        <v>833</v>
      </c>
      <c r="F515" t="s">
        <v>844</v>
      </c>
      <c r="G515" t="s">
        <v>8</v>
      </c>
      <c r="H515" t="s">
        <v>845</v>
      </c>
      <c r="I515" t="s">
        <v>1815</v>
      </c>
      <c r="J515">
        <v>30467605</v>
      </c>
      <c r="K515" t="str">
        <f t="shared" ref="K515:K578" si="8">CONCATENATE(J515,"-",A515)</f>
        <v>30467605-EJECUCION</v>
      </c>
      <c r="L515" t="s">
        <v>8</v>
      </c>
    </row>
    <row r="516" spans="1:12" x14ac:dyDescent="0.25">
      <c r="A516" t="s">
        <v>168</v>
      </c>
      <c r="B516" t="s">
        <v>1816</v>
      </c>
      <c r="C516" t="s">
        <v>33</v>
      </c>
      <c r="D516" s="1">
        <v>25650</v>
      </c>
      <c r="E516" t="s">
        <v>245</v>
      </c>
      <c r="F516" t="s">
        <v>837</v>
      </c>
      <c r="H516" t="s">
        <v>275</v>
      </c>
      <c r="I516" t="s">
        <v>1817</v>
      </c>
      <c r="J516">
        <v>30487889</v>
      </c>
      <c r="K516" t="str">
        <f t="shared" si="8"/>
        <v>30487889-EJECUCION</v>
      </c>
    </row>
    <row r="517" spans="1:12" x14ac:dyDescent="0.25">
      <c r="A517" t="s">
        <v>168</v>
      </c>
      <c r="B517" t="s">
        <v>1818</v>
      </c>
      <c r="C517" t="s">
        <v>24</v>
      </c>
      <c r="D517" s="1">
        <v>49000</v>
      </c>
      <c r="E517" t="s">
        <v>245</v>
      </c>
      <c r="F517" t="s">
        <v>837</v>
      </c>
      <c r="H517" t="s">
        <v>857</v>
      </c>
      <c r="I517" t="s">
        <v>1819</v>
      </c>
      <c r="J517">
        <v>30488083</v>
      </c>
      <c r="K517" t="str">
        <f t="shared" si="8"/>
        <v>30488083-EJECUCION</v>
      </c>
    </row>
    <row r="518" spans="1:12" x14ac:dyDescent="0.25">
      <c r="A518" t="s">
        <v>168</v>
      </c>
      <c r="B518" t="s">
        <v>1820</v>
      </c>
      <c r="C518" t="s">
        <v>39</v>
      </c>
      <c r="D518" s="1">
        <v>46169</v>
      </c>
      <c r="E518" t="s">
        <v>245</v>
      </c>
      <c r="F518" t="s">
        <v>837</v>
      </c>
      <c r="H518" t="s">
        <v>864</v>
      </c>
      <c r="I518" t="s">
        <v>1821</v>
      </c>
      <c r="J518">
        <v>30487880</v>
      </c>
      <c r="K518" t="str">
        <f t="shared" si="8"/>
        <v>30487880-EJECUCION</v>
      </c>
    </row>
    <row r="519" spans="1:12" x14ac:dyDescent="0.25">
      <c r="A519" t="s">
        <v>168</v>
      </c>
      <c r="B519" t="s">
        <v>1822</v>
      </c>
      <c r="C519" t="s">
        <v>41</v>
      </c>
      <c r="D519" s="1">
        <v>1154719</v>
      </c>
      <c r="E519" t="s">
        <v>833</v>
      </c>
      <c r="F519" t="s">
        <v>844</v>
      </c>
      <c r="H519" t="s">
        <v>845</v>
      </c>
      <c r="I519" t="s">
        <v>1823</v>
      </c>
      <c r="J519">
        <v>40003349</v>
      </c>
      <c r="K519" t="str">
        <f t="shared" si="8"/>
        <v>40003349-EJECUCION</v>
      </c>
    </row>
    <row r="520" spans="1:12" x14ac:dyDescent="0.25">
      <c r="A520" t="s">
        <v>168</v>
      </c>
      <c r="B520" t="s">
        <v>1824</v>
      </c>
      <c r="C520" t="s">
        <v>36</v>
      </c>
      <c r="D520" s="1">
        <v>58482</v>
      </c>
      <c r="E520" t="s">
        <v>245</v>
      </c>
      <c r="F520" t="s">
        <v>837</v>
      </c>
      <c r="H520" t="s">
        <v>838</v>
      </c>
      <c r="I520" t="s">
        <v>1825</v>
      </c>
      <c r="J520">
        <v>40000089</v>
      </c>
      <c r="K520" t="str">
        <f t="shared" si="8"/>
        <v>40000089-EJECUCION</v>
      </c>
    </row>
    <row r="521" spans="1:12" x14ac:dyDescent="0.25">
      <c r="A521" t="s">
        <v>9</v>
      </c>
      <c r="B521" t="s">
        <v>1826</v>
      </c>
      <c r="C521" t="s">
        <v>46</v>
      </c>
      <c r="D521" s="1">
        <v>117991</v>
      </c>
      <c r="E521" t="s">
        <v>245</v>
      </c>
      <c r="F521" t="s">
        <v>837</v>
      </c>
      <c r="H521" t="s">
        <v>342</v>
      </c>
      <c r="I521" t="s">
        <v>1827</v>
      </c>
      <c r="J521">
        <v>30087893</v>
      </c>
      <c r="K521" t="str">
        <f t="shared" si="8"/>
        <v>30087893-DISEÑO</v>
      </c>
    </row>
    <row r="522" spans="1:12" x14ac:dyDescent="0.25">
      <c r="A522" t="s">
        <v>168</v>
      </c>
      <c r="B522" t="s">
        <v>1828</v>
      </c>
      <c r="C522" t="s">
        <v>36</v>
      </c>
      <c r="D522" s="1">
        <v>721555</v>
      </c>
      <c r="E522" t="s">
        <v>245</v>
      </c>
      <c r="F522" t="s">
        <v>837</v>
      </c>
      <c r="H522" t="s">
        <v>931</v>
      </c>
      <c r="I522" t="s">
        <v>1829</v>
      </c>
      <c r="J522">
        <v>30094005</v>
      </c>
      <c r="K522" t="str">
        <f t="shared" si="8"/>
        <v>30094005-EJECUCION</v>
      </c>
    </row>
    <row r="523" spans="1:12" x14ac:dyDescent="0.25">
      <c r="A523" t="s">
        <v>168</v>
      </c>
      <c r="B523" t="s">
        <v>1830</v>
      </c>
      <c r="C523" t="s">
        <v>877</v>
      </c>
      <c r="D523" s="1">
        <v>67156</v>
      </c>
      <c r="E523" t="s">
        <v>245</v>
      </c>
      <c r="F523" t="s">
        <v>837</v>
      </c>
      <c r="H523" t="s">
        <v>286</v>
      </c>
      <c r="I523" t="s">
        <v>1831</v>
      </c>
      <c r="J523">
        <v>30488407</v>
      </c>
      <c r="K523" t="str">
        <f t="shared" si="8"/>
        <v>30488407-EJECUCION</v>
      </c>
    </row>
    <row r="524" spans="1:12" x14ac:dyDescent="0.25">
      <c r="A524" t="s">
        <v>168</v>
      </c>
      <c r="B524" t="s">
        <v>556</v>
      </c>
      <c r="C524" t="s">
        <v>28</v>
      </c>
      <c r="D524" s="1">
        <v>1211750</v>
      </c>
      <c r="E524" t="s">
        <v>245</v>
      </c>
      <c r="F524" t="s">
        <v>837</v>
      </c>
      <c r="G524" t="s">
        <v>8</v>
      </c>
      <c r="H524" t="s">
        <v>845</v>
      </c>
      <c r="I524" t="s">
        <v>750</v>
      </c>
      <c r="J524">
        <v>30108787</v>
      </c>
      <c r="K524" t="str">
        <f t="shared" si="8"/>
        <v>30108787-EJECUCION</v>
      </c>
      <c r="L524" t="s">
        <v>8</v>
      </c>
    </row>
    <row r="525" spans="1:12" x14ac:dyDescent="0.25">
      <c r="A525" t="s">
        <v>9</v>
      </c>
      <c r="B525" t="s">
        <v>1832</v>
      </c>
      <c r="C525" t="s">
        <v>31</v>
      </c>
      <c r="D525" s="1">
        <v>63612</v>
      </c>
      <c r="E525" t="s">
        <v>245</v>
      </c>
      <c r="F525" t="s">
        <v>837</v>
      </c>
      <c r="H525" t="s">
        <v>286</v>
      </c>
      <c r="I525" t="s">
        <v>1833</v>
      </c>
      <c r="J525">
        <v>40001645</v>
      </c>
      <c r="K525" t="str">
        <f t="shared" si="8"/>
        <v>40001645-DISEÑO</v>
      </c>
    </row>
    <row r="526" spans="1:12" x14ac:dyDescent="0.25">
      <c r="A526" t="s">
        <v>168</v>
      </c>
      <c r="B526" t="s">
        <v>255</v>
      </c>
      <c r="D526" s="1">
        <v>3122439</v>
      </c>
      <c r="E526" t="s">
        <v>245</v>
      </c>
      <c r="F526" t="s">
        <v>837</v>
      </c>
      <c r="G526" t="s">
        <v>296</v>
      </c>
      <c r="H526" t="s">
        <v>286</v>
      </c>
      <c r="I526" t="s">
        <v>1834</v>
      </c>
      <c r="J526">
        <v>30339322</v>
      </c>
      <c r="K526" t="str">
        <f t="shared" si="8"/>
        <v>30339322-EJECUCION</v>
      </c>
      <c r="L526" t="s">
        <v>296</v>
      </c>
    </row>
    <row r="527" spans="1:12" x14ac:dyDescent="0.25">
      <c r="A527" t="s">
        <v>168</v>
      </c>
      <c r="B527" t="s">
        <v>1835</v>
      </c>
      <c r="C527" t="s">
        <v>31</v>
      </c>
      <c r="D527" s="1">
        <v>2738162</v>
      </c>
      <c r="E527" t="s">
        <v>833</v>
      </c>
      <c r="F527" t="s">
        <v>972</v>
      </c>
      <c r="H527" t="s">
        <v>857</v>
      </c>
      <c r="I527" t="s">
        <v>1836</v>
      </c>
      <c r="J527">
        <v>30339423</v>
      </c>
      <c r="K527" t="str">
        <f t="shared" si="8"/>
        <v>30339423-EJECUCION</v>
      </c>
    </row>
    <row r="528" spans="1:12" x14ac:dyDescent="0.25">
      <c r="A528" t="s">
        <v>168</v>
      </c>
      <c r="B528" t="s">
        <v>1837</v>
      </c>
      <c r="C528" t="s">
        <v>289</v>
      </c>
      <c r="D528" s="1">
        <v>183822</v>
      </c>
      <c r="E528" t="s">
        <v>245</v>
      </c>
      <c r="F528" t="s">
        <v>837</v>
      </c>
      <c r="H528" t="s">
        <v>838</v>
      </c>
      <c r="I528" t="s">
        <v>1838</v>
      </c>
      <c r="J528">
        <v>30124368</v>
      </c>
      <c r="K528" t="str">
        <f t="shared" si="8"/>
        <v>30124368-EJECUCION</v>
      </c>
    </row>
    <row r="529" spans="1:12" x14ac:dyDescent="0.25">
      <c r="A529" t="s">
        <v>168</v>
      </c>
      <c r="B529" t="s">
        <v>1839</v>
      </c>
      <c r="C529" t="s">
        <v>31</v>
      </c>
      <c r="D529" s="1">
        <v>2557378</v>
      </c>
      <c r="E529" t="s">
        <v>245</v>
      </c>
      <c r="F529" t="s">
        <v>837</v>
      </c>
      <c r="G529" t="s">
        <v>8</v>
      </c>
      <c r="H529" t="s">
        <v>931</v>
      </c>
      <c r="I529" t="s">
        <v>1840</v>
      </c>
      <c r="J529">
        <v>30076119</v>
      </c>
      <c r="K529" t="str">
        <f t="shared" si="8"/>
        <v>30076119-EJECUCION</v>
      </c>
      <c r="L529" t="s">
        <v>8</v>
      </c>
    </row>
    <row r="530" spans="1:12" x14ac:dyDescent="0.25">
      <c r="A530" t="s">
        <v>168</v>
      </c>
      <c r="B530" t="s">
        <v>1841</v>
      </c>
      <c r="C530" t="s">
        <v>27</v>
      </c>
      <c r="D530" s="1">
        <v>77639</v>
      </c>
      <c r="E530" t="s">
        <v>833</v>
      </c>
      <c r="F530" t="s">
        <v>1151</v>
      </c>
      <c r="H530" t="s">
        <v>857</v>
      </c>
      <c r="I530" t="s">
        <v>1842</v>
      </c>
      <c r="J530">
        <v>30387822</v>
      </c>
      <c r="K530" t="str">
        <f t="shared" si="8"/>
        <v>30387822-EJECUCION</v>
      </c>
    </row>
    <row r="531" spans="1:12" x14ac:dyDescent="0.25">
      <c r="A531" t="s">
        <v>168</v>
      </c>
      <c r="B531" t="s">
        <v>1843</v>
      </c>
      <c r="C531" t="s">
        <v>36</v>
      </c>
      <c r="D531" s="1">
        <v>82389</v>
      </c>
      <c r="E531" t="s">
        <v>833</v>
      </c>
      <c r="F531" t="s">
        <v>1151</v>
      </c>
      <c r="H531" t="s">
        <v>857</v>
      </c>
      <c r="I531" t="s">
        <v>1844</v>
      </c>
      <c r="J531">
        <v>30257172</v>
      </c>
      <c r="K531" t="str">
        <f t="shared" si="8"/>
        <v>30257172-EJECUCION</v>
      </c>
    </row>
    <row r="532" spans="1:12" x14ac:dyDescent="0.25">
      <c r="A532" t="s">
        <v>168</v>
      </c>
      <c r="B532" t="s">
        <v>1845</v>
      </c>
      <c r="C532" t="s">
        <v>874</v>
      </c>
      <c r="D532" s="1">
        <v>49643</v>
      </c>
      <c r="E532" t="s">
        <v>245</v>
      </c>
      <c r="F532" t="s">
        <v>837</v>
      </c>
      <c r="H532" t="s">
        <v>286</v>
      </c>
      <c r="I532" t="s">
        <v>1846</v>
      </c>
      <c r="J532">
        <v>30486916</v>
      </c>
      <c r="K532" t="str">
        <f t="shared" si="8"/>
        <v>30486916-EJECUCION</v>
      </c>
    </row>
    <row r="533" spans="1:12" x14ac:dyDescent="0.25">
      <c r="A533" t="s">
        <v>168</v>
      </c>
      <c r="B533" t="s">
        <v>1847</v>
      </c>
      <c r="C533" t="s">
        <v>29</v>
      </c>
      <c r="D533" s="1">
        <v>462911</v>
      </c>
      <c r="E533" t="s">
        <v>833</v>
      </c>
      <c r="F533" t="s">
        <v>844</v>
      </c>
      <c r="G533" t="s">
        <v>8</v>
      </c>
      <c r="H533" t="s">
        <v>845</v>
      </c>
      <c r="I533" t="s">
        <v>1848</v>
      </c>
      <c r="J533">
        <v>40001298</v>
      </c>
      <c r="K533" t="str">
        <f t="shared" si="8"/>
        <v>40001298-EJECUCION</v>
      </c>
      <c r="L533" t="s">
        <v>8</v>
      </c>
    </row>
    <row r="534" spans="1:12" x14ac:dyDescent="0.25">
      <c r="A534" t="s">
        <v>168</v>
      </c>
      <c r="B534" t="s">
        <v>1849</v>
      </c>
      <c r="D534" s="1">
        <v>820800</v>
      </c>
      <c r="E534" t="s">
        <v>245</v>
      </c>
      <c r="F534" t="s">
        <v>837</v>
      </c>
      <c r="H534" t="s">
        <v>286</v>
      </c>
      <c r="I534" t="s">
        <v>1850</v>
      </c>
      <c r="J534">
        <v>40001043</v>
      </c>
      <c r="K534" t="str">
        <f t="shared" si="8"/>
        <v>40001043-EJECUCION</v>
      </c>
    </row>
    <row r="535" spans="1:12" x14ac:dyDescent="0.25">
      <c r="A535" t="s">
        <v>168</v>
      </c>
      <c r="B535" t="s">
        <v>1851</v>
      </c>
      <c r="C535" t="s">
        <v>36</v>
      </c>
      <c r="D535" s="1">
        <v>30780</v>
      </c>
      <c r="E535" t="s">
        <v>245</v>
      </c>
      <c r="F535" t="s">
        <v>837</v>
      </c>
      <c r="H535" t="s">
        <v>864</v>
      </c>
      <c r="I535" t="s">
        <v>1852</v>
      </c>
      <c r="J535">
        <v>40000090</v>
      </c>
      <c r="K535" t="str">
        <f t="shared" si="8"/>
        <v>40000090-EJECUCION</v>
      </c>
    </row>
    <row r="536" spans="1:12" x14ac:dyDescent="0.25">
      <c r="A536" t="s">
        <v>168</v>
      </c>
      <c r="B536" t="s">
        <v>1853</v>
      </c>
      <c r="C536" t="s">
        <v>44</v>
      </c>
      <c r="D536" s="1">
        <v>283073</v>
      </c>
      <c r="E536" t="s">
        <v>245</v>
      </c>
      <c r="F536" t="s">
        <v>837</v>
      </c>
      <c r="H536" t="s">
        <v>921</v>
      </c>
      <c r="I536" t="s">
        <v>1854</v>
      </c>
      <c r="J536">
        <v>40000109</v>
      </c>
      <c r="K536" t="str">
        <f t="shared" si="8"/>
        <v>40000109-EJECUCION</v>
      </c>
    </row>
    <row r="537" spans="1:12" x14ac:dyDescent="0.25">
      <c r="A537" t="s">
        <v>168</v>
      </c>
      <c r="B537" t="s">
        <v>1855</v>
      </c>
      <c r="C537" t="s">
        <v>43</v>
      </c>
      <c r="D537" s="1">
        <v>87100</v>
      </c>
      <c r="E537" t="s">
        <v>245</v>
      </c>
      <c r="F537" t="s">
        <v>837</v>
      </c>
      <c r="H537" t="s">
        <v>286</v>
      </c>
      <c r="I537" t="s">
        <v>1856</v>
      </c>
      <c r="J537">
        <v>40001465</v>
      </c>
      <c r="K537" t="str">
        <f t="shared" si="8"/>
        <v>40001465-EJECUCION</v>
      </c>
    </row>
    <row r="538" spans="1:12" x14ac:dyDescent="0.25">
      <c r="A538" t="s">
        <v>168</v>
      </c>
      <c r="B538" t="s">
        <v>1857</v>
      </c>
      <c r="D538" s="1">
        <v>923400</v>
      </c>
      <c r="E538" t="s">
        <v>245</v>
      </c>
      <c r="F538" t="s">
        <v>837</v>
      </c>
      <c r="H538" t="s">
        <v>342</v>
      </c>
      <c r="I538" t="s">
        <v>1858</v>
      </c>
      <c r="J538">
        <v>40001042</v>
      </c>
      <c r="K538" t="str">
        <f t="shared" si="8"/>
        <v>40001042-EJECUCION</v>
      </c>
    </row>
    <row r="539" spans="1:12" x14ac:dyDescent="0.25">
      <c r="A539" t="s">
        <v>168</v>
      </c>
      <c r="B539" t="s">
        <v>446</v>
      </c>
      <c r="C539" t="s">
        <v>36</v>
      </c>
      <c r="D539" s="1">
        <v>287085</v>
      </c>
      <c r="E539" t="s">
        <v>245</v>
      </c>
      <c r="F539" t="s">
        <v>837</v>
      </c>
      <c r="H539" t="s">
        <v>845</v>
      </c>
      <c r="I539" t="s">
        <v>1859</v>
      </c>
      <c r="J539">
        <v>30485152</v>
      </c>
      <c r="K539" t="str">
        <f t="shared" si="8"/>
        <v>30485152-EJECUCION</v>
      </c>
    </row>
    <row r="540" spans="1:12" x14ac:dyDescent="0.25">
      <c r="A540" t="s">
        <v>168</v>
      </c>
      <c r="B540" t="s">
        <v>1860</v>
      </c>
      <c r="C540" t="s">
        <v>7</v>
      </c>
      <c r="D540" s="1">
        <v>3740784</v>
      </c>
      <c r="E540" t="s">
        <v>833</v>
      </c>
      <c r="F540" t="s">
        <v>911</v>
      </c>
      <c r="G540" t="s">
        <v>308</v>
      </c>
      <c r="H540" t="s">
        <v>275</v>
      </c>
      <c r="I540" t="s">
        <v>1861</v>
      </c>
      <c r="J540">
        <v>30043755</v>
      </c>
      <c r="K540" t="str">
        <f t="shared" si="8"/>
        <v>30043755-EJECUCION</v>
      </c>
      <c r="L540" t="s">
        <v>308</v>
      </c>
    </row>
    <row r="541" spans="1:12" x14ac:dyDescent="0.25">
      <c r="A541" t="s">
        <v>9</v>
      </c>
      <c r="B541" t="s">
        <v>1862</v>
      </c>
      <c r="C541" t="s">
        <v>46</v>
      </c>
      <c r="D541" s="1">
        <v>145947</v>
      </c>
      <c r="E541" t="s">
        <v>245</v>
      </c>
      <c r="F541" t="s">
        <v>837</v>
      </c>
      <c r="H541" t="s">
        <v>861</v>
      </c>
      <c r="I541" t="s">
        <v>1863</v>
      </c>
      <c r="J541">
        <v>30130214</v>
      </c>
      <c r="K541" t="str">
        <f t="shared" si="8"/>
        <v>30130214-DISEÑO</v>
      </c>
    </row>
    <row r="542" spans="1:12" x14ac:dyDescent="0.25">
      <c r="A542" t="s">
        <v>168</v>
      </c>
      <c r="B542" t="s">
        <v>1864</v>
      </c>
      <c r="C542" t="s">
        <v>35</v>
      </c>
      <c r="D542" s="1">
        <v>25000</v>
      </c>
      <c r="E542" t="s">
        <v>245</v>
      </c>
      <c r="F542" t="s">
        <v>837</v>
      </c>
      <c r="H542" t="s">
        <v>864</v>
      </c>
      <c r="I542" t="s">
        <v>1865</v>
      </c>
      <c r="J542">
        <v>30488462</v>
      </c>
      <c r="K542" t="str">
        <f t="shared" si="8"/>
        <v>30488462-EJECUCION</v>
      </c>
    </row>
    <row r="543" spans="1:12" x14ac:dyDescent="0.25">
      <c r="A543" t="s">
        <v>168</v>
      </c>
      <c r="B543" t="s">
        <v>1866</v>
      </c>
      <c r="C543" t="s">
        <v>44</v>
      </c>
      <c r="D543" s="1">
        <v>1060539</v>
      </c>
      <c r="E543" t="s">
        <v>833</v>
      </c>
      <c r="F543" t="s">
        <v>1163</v>
      </c>
      <c r="G543" t="s">
        <v>8</v>
      </c>
      <c r="H543" t="s">
        <v>921</v>
      </c>
      <c r="I543" t="s">
        <v>1867</v>
      </c>
      <c r="J543">
        <v>30482927</v>
      </c>
      <c r="K543" t="str">
        <f t="shared" si="8"/>
        <v>30482927-EJECUCION</v>
      </c>
      <c r="L543" t="s">
        <v>8</v>
      </c>
    </row>
    <row r="544" spans="1:12" x14ac:dyDescent="0.25">
      <c r="A544" t="s">
        <v>168</v>
      </c>
      <c r="B544" t="s">
        <v>1868</v>
      </c>
      <c r="D544" s="1">
        <v>615393</v>
      </c>
      <c r="E544" t="s">
        <v>833</v>
      </c>
      <c r="F544" t="s">
        <v>1106</v>
      </c>
      <c r="H544" t="s">
        <v>275</v>
      </c>
      <c r="I544" t="s">
        <v>1869</v>
      </c>
      <c r="J544">
        <v>30482313</v>
      </c>
      <c r="K544" t="str">
        <f t="shared" si="8"/>
        <v>30482313-EJECUCION</v>
      </c>
    </row>
    <row r="545" spans="1:12" x14ac:dyDescent="0.25">
      <c r="A545" t="s">
        <v>168</v>
      </c>
      <c r="B545" t="s">
        <v>1870</v>
      </c>
      <c r="C545" t="s">
        <v>19</v>
      </c>
      <c r="D545" s="1">
        <v>446310</v>
      </c>
      <c r="E545" t="s">
        <v>245</v>
      </c>
      <c r="F545" t="s">
        <v>837</v>
      </c>
      <c r="H545" t="s">
        <v>931</v>
      </c>
      <c r="I545" t="s">
        <v>1871</v>
      </c>
      <c r="J545">
        <v>40000103</v>
      </c>
      <c r="K545" t="str">
        <f t="shared" si="8"/>
        <v>40000103-EJECUCION</v>
      </c>
    </row>
    <row r="546" spans="1:12" x14ac:dyDescent="0.25">
      <c r="A546" t="s">
        <v>9</v>
      </c>
      <c r="B546" t="s">
        <v>1872</v>
      </c>
      <c r="C546" t="s">
        <v>45</v>
      </c>
      <c r="D546" s="1">
        <v>42579</v>
      </c>
      <c r="E546" t="s">
        <v>245</v>
      </c>
      <c r="F546" t="s">
        <v>837</v>
      </c>
      <c r="G546" t="s">
        <v>308</v>
      </c>
      <c r="H546" t="s">
        <v>286</v>
      </c>
      <c r="I546" t="s">
        <v>1873</v>
      </c>
      <c r="J546">
        <v>30341774</v>
      </c>
      <c r="K546" t="str">
        <f t="shared" si="8"/>
        <v>30341774-DISEÑO</v>
      </c>
      <c r="L546" t="s">
        <v>308</v>
      </c>
    </row>
    <row r="547" spans="1:12" x14ac:dyDescent="0.25">
      <c r="A547" t="s">
        <v>168</v>
      </c>
      <c r="B547" t="s">
        <v>1009</v>
      </c>
      <c r="D547" s="1">
        <v>416556</v>
      </c>
      <c r="E547" t="s">
        <v>833</v>
      </c>
      <c r="F547" t="s">
        <v>1106</v>
      </c>
      <c r="H547" t="s">
        <v>275</v>
      </c>
      <c r="I547" t="s">
        <v>1010</v>
      </c>
      <c r="J547">
        <v>30483185</v>
      </c>
      <c r="K547" t="str">
        <f t="shared" si="8"/>
        <v>30483185-EJECUCION</v>
      </c>
    </row>
    <row r="548" spans="1:12" x14ac:dyDescent="0.25">
      <c r="A548" t="s">
        <v>9</v>
      </c>
      <c r="B548" t="s">
        <v>1874</v>
      </c>
      <c r="C548" t="s">
        <v>18</v>
      </c>
      <c r="D548" s="1">
        <v>161942</v>
      </c>
      <c r="E548" t="s">
        <v>245</v>
      </c>
      <c r="F548" t="s">
        <v>837</v>
      </c>
      <c r="H548" t="s">
        <v>841</v>
      </c>
      <c r="I548" t="s">
        <v>1875</v>
      </c>
      <c r="J548">
        <v>30088194</v>
      </c>
      <c r="K548" t="str">
        <f t="shared" si="8"/>
        <v>30088194-DISEÑO</v>
      </c>
    </row>
    <row r="549" spans="1:12" x14ac:dyDescent="0.25">
      <c r="A549" t="s">
        <v>168</v>
      </c>
      <c r="B549" t="s">
        <v>1876</v>
      </c>
      <c r="C549" t="s">
        <v>31</v>
      </c>
      <c r="D549" s="1">
        <v>1848901</v>
      </c>
      <c r="E549" t="s">
        <v>833</v>
      </c>
      <c r="F549" t="s">
        <v>924</v>
      </c>
      <c r="G549" t="s">
        <v>8</v>
      </c>
      <c r="H549" t="s">
        <v>841</v>
      </c>
      <c r="I549" t="s">
        <v>1877</v>
      </c>
      <c r="J549">
        <v>30481300</v>
      </c>
      <c r="K549" t="str">
        <f t="shared" si="8"/>
        <v>30481300-EJECUCION</v>
      </c>
      <c r="L549" t="s">
        <v>8</v>
      </c>
    </row>
    <row r="550" spans="1:12" x14ac:dyDescent="0.25">
      <c r="A550" t="s">
        <v>168</v>
      </c>
      <c r="B550" t="s">
        <v>1878</v>
      </c>
      <c r="C550" t="s">
        <v>7</v>
      </c>
      <c r="D550" s="1">
        <v>3295526</v>
      </c>
      <c r="E550" t="s">
        <v>245</v>
      </c>
      <c r="F550" t="s">
        <v>837</v>
      </c>
      <c r="H550" t="s">
        <v>841</v>
      </c>
      <c r="I550" t="s">
        <v>1879</v>
      </c>
      <c r="J550">
        <v>30134836</v>
      </c>
      <c r="K550" t="str">
        <f t="shared" si="8"/>
        <v>30134836-EJECUCION</v>
      </c>
    </row>
    <row r="551" spans="1:12" x14ac:dyDescent="0.25">
      <c r="A551" t="s">
        <v>168</v>
      </c>
      <c r="B551" t="s">
        <v>1880</v>
      </c>
      <c r="D551" s="1">
        <v>400253</v>
      </c>
      <c r="E551" t="s">
        <v>245</v>
      </c>
      <c r="F551" t="s">
        <v>837</v>
      </c>
      <c r="H551" t="s">
        <v>861</v>
      </c>
      <c r="I551" t="s">
        <v>1881</v>
      </c>
      <c r="J551">
        <v>30341173</v>
      </c>
      <c r="K551" t="str">
        <f t="shared" si="8"/>
        <v>30341173-EJECUCION</v>
      </c>
    </row>
    <row r="552" spans="1:12" x14ac:dyDescent="0.25">
      <c r="A552" t="s">
        <v>168</v>
      </c>
      <c r="B552" t="s">
        <v>1882</v>
      </c>
      <c r="C552" t="s">
        <v>890</v>
      </c>
      <c r="D552" s="1">
        <v>95636</v>
      </c>
      <c r="E552" t="s">
        <v>245</v>
      </c>
      <c r="F552" t="s">
        <v>837</v>
      </c>
      <c r="G552" t="s">
        <v>296</v>
      </c>
      <c r="H552" t="s">
        <v>286</v>
      </c>
      <c r="I552" t="s">
        <v>1883</v>
      </c>
      <c r="J552">
        <v>30478643</v>
      </c>
      <c r="K552" t="str">
        <f t="shared" si="8"/>
        <v>30478643-EJECUCION</v>
      </c>
      <c r="L552" t="s">
        <v>296</v>
      </c>
    </row>
    <row r="553" spans="1:12" x14ac:dyDescent="0.25">
      <c r="A553" t="s">
        <v>168</v>
      </c>
      <c r="B553" t="s">
        <v>1884</v>
      </c>
      <c r="C553" t="s">
        <v>890</v>
      </c>
      <c r="D553" s="1">
        <v>140000</v>
      </c>
      <c r="E553" t="s">
        <v>833</v>
      </c>
      <c r="F553" t="s">
        <v>906</v>
      </c>
      <c r="H553" t="s">
        <v>841</v>
      </c>
      <c r="I553" t="s">
        <v>1885</v>
      </c>
      <c r="J553">
        <v>40002501</v>
      </c>
      <c r="K553" t="str">
        <f t="shared" si="8"/>
        <v>40002501-EJECUCION</v>
      </c>
    </row>
    <row r="554" spans="1:12" x14ac:dyDescent="0.25">
      <c r="A554" t="s">
        <v>168</v>
      </c>
      <c r="B554" t="s">
        <v>305</v>
      </c>
      <c r="C554" t="s">
        <v>26</v>
      </c>
      <c r="D554" s="1">
        <v>545875</v>
      </c>
      <c r="E554" t="s">
        <v>245</v>
      </c>
      <c r="F554" t="s">
        <v>837</v>
      </c>
      <c r="G554" t="s">
        <v>8</v>
      </c>
      <c r="H554" t="s">
        <v>275</v>
      </c>
      <c r="I554" t="s">
        <v>736</v>
      </c>
      <c r="J554">
        <v>30130451</v>
      </c>
      <c r="K554" t="str">
        <f t="shared" si="8"/>
        <v>30130451-EJECUCION</v>
      </c>
      <c r="L554" t="s">
        <v>8</v>
      </c>
    </row>
    <row r="555" spans="1:12" x14ac:dyDescent="0.25">
      <c r="A555" t="s">
        <v>168</v>
      </c>
      <c r="B555" t="s">
        <v>1886</v>
      </c>
      <c r="D555" s="1">
        <v>205199</v>
      </c>
      <c r="E555" t="s">
        <v>245</v>
      </c>
      <c r="F555" t="s">
        <v>837</v>
      </c>
      <c r="H555" t="s">
        <v>838</v>
      </c>
      <c r="I555" t="s">
        <v>1887</v>
      </c>
      <c r="J555">
        <v>30322174</v>
      </c>
      <c r="K555" t="str">
        <f t="shared" si="8"/>
        <v>30322174-EJECUCION</v>
      </c>
    </row>
    <row r="556" spans="1:12" x14ac:dyDescent="0.25">
      <c r="A556" t="s">
        <v>168</v>
      </c>
      <c r="B556" t="s">
        <v>1888</v>
      </c>
      <c r="D556" s="1">
        <v>71448</v>
      </c>
      <c r="E556" t="s">
        <v>245</v>
      </c>
      <c r="F556" t="s">
        <v>837</v>
      </c>
      <c r="H556" t="s">
        <v>861</v>
      </c>
      <c r="I556" t="s">
        <v>1889</v>
      </c>
      <c r="J556">
        <v>30341323</v>
      </c>
      <c r="K556" t="str">
        <f t="shared" si="8"/>
        <v>30341323-EJECUCION</v>
      </c>
    </row>
    <row r="557" spans="1:12" x14ac:dyDescent="0.25">
      <c r="A557" t="s">
        <v>168</v>
      </c>
      <c r="B557" t="s">
        <v>1890</v>
      </c>
      <c r="C557" t="s">
        <v>46</v>
      </c>
      <c r="D557" s="1">
        <v>231909</v>
      </c>
      <c r="E557" t="s">
        <v>245</v>
      </c>
      <c r="F557" t="s">
        <v>837</v>
      </c>
      <c r="H557" t="s">
        <v>841</v>
      </c>
      <c r="I557" t="s">
        <v>1891</v>
      </c>
      <c r="J557">
        <v>30277425</v>
      </c>
      <c r="K557" t="str">
        <f t="shared" si="8"/>
        <v>30277425-EJECUCION</v>
      </c>
    </row>
    <row r="558" spans="1:12" x14ac:dyDescent="0.25">
      <c r="A558" t="s">
        <v>168</v>
      </c>
      <c r="B558" t="s">
        <v>1892</v>
      </c>
      <c r="C558" t="s">
        <v>890</v>
      </c>
      <c r="D558" s="1">
        <v>43119</v>
      </c>
      <c r="E558" t="s">
        <v>245</v>
      </c>
      <c r="F558" t="s">
        <v>837</v>
      </c>
      <c r="H558" t="s">
        <v>286</v>
      </c>
      <c r="I558" t="s">
        <v>1893</v>
      </c>
      <c r="J558">
        <v>30488320</v>
      </c>
      <c r="K558" t="str">
        <f t="shared" si="8"/>
        <v>30488320-EJECUCION</v>
      </c>
    </row>
    <row r="559" spans="1:12" x14ac:dyDescent="0.25">
      <c r="A559" t="s">
        <v>168</v>
      </c>
      <c r="B559" t="s">
        <v>1894</v>
      </c>
      <c r="C559" t="s">
        <v>38</v>
      </c>
      <c r="D559" s="1">
        <v>8885720</v>
      </c>
      <c r="E559" t="s">
        <v>833</v>
      </c>
      <c r="F559" t="s">
        <v>972</v>
      </c>
      <c r="G559" t="s">
        <v>8</v>
      </c>
      <c r="H559" t="s">
        <v>857</v>
      </c>
      <c r="I559" t="s">
        <v>1895</v>
      </c>
      <c r="J559">
        <v>30352373</v>
      </c>
      <c r="K559" t="str">
        <f t="shared" si="8"/>
        <v>30352373-EJECUCION</v>
      </c>
      <c r="L559" t="s">
        <v>8</v>
      </c>
    </row>
    <row r="560" spans="1:12" x14ac:dyDescent="0.25">
      <c r="A560" t="s">
        <v>168</v>
      </c>
      <c r="B560" t="s">
        <v>1896</v>
      </c>
      <c r="C560" t="s">
        <v>18</v>
      </c>
      <c r="D560" s="1">
        <v>787654</v>
      </c>
      <c r="E560" t="s">
        <v>833</v>
      </c>
      <c r="F560" t="s">
        <v>834</v>
      </c>
      <c r="G560" t="s">
        <v>8</v>
      </c>
      <c r="H560" t="s">
        <v>275</v>
      </c>
      <c r="I560" t="s">
        <v>1897</v>
      </c>
      <c r="J560">
        <v>30122050</v>
      </c>
      <c r="K560" t="str">
        <f t="shared" si="8"/>
        <v>30122050-EJECUCION</v>
      </c>
      <c r="L560" t="s">
        <v>8</v>
      </c>
    </row>
    <row r="561" spans="1:12" x14ac:dyDescent="0.25">
      <c r="A561" t="s">
        <v>168</v>
      </c>
      <c r="B561" t="s">
        <v>1898</v>
      </c>
      <c r="C561" t="s">
        <v>44</v>
      </c>
      <c r="D561" s="1">
        <v>50000</v>
      </c>
      <c r="E561" t="s">
        <v>245</v>
      </c>
      <c r="F561" t="s">
        <v>837</v>
      </c>
      <c r="H561" t="s">
        <v>838</v>
      </c>
      <c r="I561" t="s">
        <v>1899</v>
      </c>
      <c r="J561">
        <v>40000065</v>
      </c>
      <c r="K561" t="str">
        <f t="shared" si="8"/>
        <v>40000065-EJECUCION</v>
      </c>
    </row>
    <row r="562" spans="1:12" x14ac:dyDescent="0.25">
      <c r="A562" t="s">
        <v>168</v>
      </c>
      <c r="B562" t="s">
        <v>1900</v>
      </c>
      <c r="C562" t="s">
        <v>18</v>
      </c>
      <c r="D562" s="1">
        <v>692739</v>
      </c>
      <c r="E562" t="s">
        <v>245</v>
      </c>
      <c r="F562" t="s">
        <v>837</v>
      </c>
      <c r="H562" t="s">
        <v>857</v>
      </c>
      <c r="I562" t="s">
        <v>1901</v>
      </c>
      <c r="J562">
        <v>30284622</v>
      </c>
      <c r="K562" t="str">
        <f t="shared" si="8"/>
        <v>30284622-EJECUCION</v>
      </c>
    </row>
    <row r="563" spans="1:12" x14ac:dyDescent="0.25">
      <c r="A563" t="s">
        <v>168</v>
      </c>
      <c r="B563" t="s">
        <v>1902</v>
      </c>
      <c r="C563" t="s">
        <v>31</v>
      </c>
      <c r="D563" s="1">
        <v>515168</v>
      </c>
      <c r="E563" t="s">
        <v>245</v>
      </c>
      <c r="F563" t="s">
        <v>837</v>
      </c>
      <c r="H563" t="s">
        <v>864</v>
      </c>
      <c r="I563" t="s">
        <v>1903</v>
      </c>
      <c r="J563">
        <v>30076663</v>
      </c>
      <c r="K563" t="str">
        <f t="shared" si="8"/>
        <v>30076663-EJECUCION</v>
      </c>
    </row>
    <row r="564" spans="1:12" x14ac:dyDescent="0.25">
      <c r="A564" t="s">
        <v>9</v>
      </c>
      <c r="B564" t="s">
        <v>1904</v>
      </c>
      <c r="C564" t="s">
        <v>27</v>
      </c>
      <c r="D564" s="1">
        <v>92341</v>
      </c>
      <c r="E564" t="s">
        <v>833</v>
      </c>
      <c r="F564" t="s">
        <v>911</v>
      </c>
      <c r="G564" t="s">
        <v>308</v>
      </c>
      <c r="H564" t="s">
        <v>857</v>
      </c>
      <c r="I564" t="s">
        <v>1905</v>
      </c>
      <c r="J564">
        <v>30485753</v>
      </c>
      <c r="K564" t="str">
        <f t="shared" si="8"/>
        <v>30485753-DISEÑO</v>
      </c>
      <c r="L564" t="s">
        <v>308</v>
      </c>
    </row>
    <row r="565" spans="1:12" x14ac:dyDescent="0.25">
      <c r="A565" t="s">
        <v>168</v>
      </c>
      <c r="B565" t="s">
        <v>1906</v>
      </c>
      <c r="C565" t="s">
        <v>33</v>
      </c>
      <c r="D565" s="1">
        <v>251365</v>
      </c>
      <c r="E565" t="s">
        <v>245</v>
      </c>
      <c r="F565" t="s">
        <v>837</v>
      </c>
      <c r="H565" t="s">
        <v>838</v>
      </c>
      <c r="I565" t="s">
        <v>1907</v>
      </c>
      <c r="J565">
        <v>30488875</v>
      </c>
      <c r="K565" t="str">
        <f t="shared" si="8"/>
        <v>30488875-EJECUCION</v>
      </c>
    </row>
    <row r="566" spans="1:12" x14ac:dyDescent="0.25">
      <c r="A566" t="s">
        <v>9</v>
      </c>
      <c r="B566" t="s">
        <v>1908</v>
      </c>
      <c r="C566" t="s">
        <v>33</v>
      </c>
      <c r="D566" s="1">
        <v>65300</v>
      </c>
      <c r="E566" t="s">
        <v>833</v>
      </c>
      <c r="F566" t="s">
        <v>911</v>
      </c>
      <c r="H566" t="s">
        <v>857</v>
      </c>
      <c r="I566" t="s">
        <v>1909</v>
      </c>
      <c r="J566">
        <v>30484457</v>
      </c>
      <c r="K566" t="str">
        <f t="shared" si="8"/>
        <v>30484457-DISEÑO</v>
      </c>
    </row>
    <row r="567" spans="1:12" x14ac:dyDescent="0.25">
      <c r="A567" t="s">
        <v>9</v>
      </c>
      <c r="B567" t="s">
        <v>1910</v>
      </c>
      <c r="C567" t="s">
        <v>890</v>
      </c>
      <c r="D567" s="1">
        <v>135346</v>
      </c>
      <c r="E567" t="s">
        <v>833</v>
      </c>
      <c r="F567" t="s">
        <v>1145</v>
      </c>
      <c r="G567" t="s">
        <v>8</v>
      </c>
      <c r="H567" t="s">
        <v>845</v>
      </c>
      <c r="I567" t="s">
        <v>1911</v>
      </c>
      <c r="J567">
        <v>30376622</v>
      </c>
      <c r="K567" t="str">
        <f t="shared" si="8"/>
        <v>30376622-DISEÑO</v>
      </c>
      <c r="L567" t="s">
        <v>8</v>
      </c>
    </row>
    <row r="568" spans="1:12" x14ac:dyDescent="0.25">
      <c r="A568" t="s">
        <v>9</v>
      </c>
      <c r="B568" t="s">
        <v>1912</v>
      </c>
      <c r="C568" t="s">
        <v>24</v>
      </c>
      <c r="D568" s="1">
        <v>99157</v>
      </c>
      <c r="E568" t="s">
        <v>833</v>
      </c>
      <c r="F568" t="s">
        <v>911</v>
      </c>
      <c r="H568" t="s">
        <v>857</v>
      </c>
      <c r="I568" t="s">
        <v>1913</v>
      </c>
      <c r="J568">
        <v>30463022</v>
      </c>
      <c r="K568" t="str">
        <f t="shared" si="8"/>
        <v>30463022-DISEÑO</v>
      </c>
    </row>
    <row r="569" spans="1:12" x14ac:dyDescent="0.25">
      <c r="A569" t="s">
        <v>168</v>
      </c>
      <c r="B569" t="s">
        <v>1914</v>
      </c>
      <c r="C569" t="s">
        <v>890</v>
      </c>
      <c r="D569" s="1">
        <v>5130003</v>
      </c>
      <c r="E569" t="s">
        <v>833</v>
      </c>
      <c r="F569" t="s">
        <v>1915</v>
      </c>
      <c r="H569" t="s">
        <v>931</v>
      </c>
      <c r="I569" t="s">
        <v>1916</v>
      </c>
      <c r="J569">
        <v>30481110</v>
      </c>
      <c r="K569" t="str">
        <f t="shared" si="8"/>
        <v>30481110-EJECUCION</v>
      </c>
    </row>
    <row r="570" spans="1:12" x14ac:dyDescent="0.25">
      <c r="A570" t="s">
        <v>168</v>
      </c>
      <c r="B570" t="s">
        <v>1917</v>
      </c>
      <c r="C570" t="s">
        <v>17</v>
      </c>
      <c r="D570" s="1">
        <v>243145</v>
      </c>
      <c r="E570" t="s">
        <v>245</v>
      </c>
      <c r="F570" t="s">
        <v>837</v>
      </c>
      <c r="H570" t="s">
        <v>275</v>
      </c>
      <c r="I570" t="s">
        <v>1918</v>
      </c>
      <c r="J570">
        <v>40001354</v>
      </c>
      <c r="K570" t="str">
        <f t="shared" si="8"/>
        <v>40001354-EJECUCION</v>
      </c>
    </row>
    <row r="571" spans="1:12" x14ac:dyDescent="0.25">
      <c r="A571" t="s">
        <v>168</v>
      </c>
      <c r="B571" t="s">
        <v>1919</v>
      </c>
      <c r="C571" t="s">
        <v>17</v>
      </c>
      <c r="D571" s="1">
        <v>300000</v>
      </c>
      <c r="E571" t="s">
        <v>245</v>
      </c>
      <c r="F571" t="s">
        <v>837</v>
      </c>
      <c r="H571" t="s">
        <v>841</v>
      </c>
      <c r="I571" t="s">
        <v>1920</v>
      </c>
      <c r="J571">
        <v>40002959</v>
      </c>
      <c r="K571" t="str">
        <f t="shared" si="8"/>
        <v>40002959-EJECUCION</v>
      </c>
    </row>
    <row r="572" spans="1:12" x14ac:dyDescent="0.25">
      <c r="A572" t="s">
        <v>168</v>
      </c>
      <c r="B572" t="s">
        <v>1921</v>
      </c>
      <c r="C572" t="s">
        <v>18</v>
      </c>
      <c r="D572" s="1">
        <v>51300</v>
      </c>
      <c r="E572" t="s">
        <v>245</v>
      </c>
      <c r="F572" t="s">
        <v>837</v>
      </c>
      <c r="H572" t="s">
        <v>286</v>
      </c>
      <c r="I572" t="s">
        <v>1922</v>
      </c>
      <c r="J572">
        <v>30486915</v>
      </c>
      <c r="K572" t="str">
        <f t="shared" si="8"/>
        <v>30486915-EJECUCION</v>
      </c>
    </row>
    <row r="573" spans="1:12" x14ac:dyDescent="0.25">
      <c r="A573" t="s">
        <v>168</v>
      </c>
      <c r="B573" t="s">
        <v>1923</v>
      </c>
      <c r="C573" t="s">
        <v>24</v>
      </c>
      <c r="D573" s="1">
        <v>1783106</v>
      </c>
      <c r="E573" t="s">
        <v>245</v>
      </c>
      <c r="F573" t="s">
        <v>837</v>
      </c>
      <c r="H573" t="s">
        <v>274</v>
      </c>
      <c r="I573" t="s">
        <v>1924</v>
      </c>
      <c r="J573">
        <v>30380331</v>
      </c>
      <c r="K573" t="str">
        <f t="shared" si="8"/>
        <v>30380331-EJECUCION</v>
      </c>
    </row>
    <row r="574" spans="1:12" x14ac:dyDescent="0.25">
      <c r="A574" t="s">
        <v>168</v>
      </c>
      <c r="B574" t="s">
        <v>1925</v>
      </c>
      <c r="C574" t="s">
        <v>17</v>
      </c>
      <c r="D574" s="1">
        <v>250000</v>
      </c>
      <c r="E574" t="s">
        <v>245</v>
      </c>
      <c r="F574" t="s">
        <v>837</v>
      </c>
      <c r="H574" t="s">
        <v>841</v>
      </c>
      <c r="I574" t="s">
        <v>1926</v>
      </c>
      <c r="J574">
        <v>40002962</v>
      </c>
      <c r="K574" t="str">
        <f t="shared" si="8"/>
        <v>40002962-EJECUCION</v>
      </c>
    </row>
    <row r="575" spans="1:12" x14ac:dyDescent="0.25">
      <c r="A575" t="s">
        <v>168</v>
      </c>
      <c r="B575" t="s">
        <v>1927</v>
      </c>
      <c r="C575" t="s">
        <v>16</v>
      </c>
      <c r="D575" s="1">
        <v>101117</v>
      </c>
      <c r="E575" t="s">
        <v>245</v>
      </c>
      <c r="F575" t="s">
        <v>837</v>
      </c>
      <c r="H575" t="s">
        <v>286</v>
      </c>
      <c r="I575" t="s">
        <v>1928</v>
      </c>
      <c r="J575">
        <v>30458561</v>
      </c>
      <c r="K575" t="str">
        <f t="shared" si="8"/>
        <v>30458561-EJECUCION</v>
      </c>
    </row>
    <row r="576" spans="1:12" x14ac:dyDescent="0.25">
      <c r="A576" t="s">
        <v>168</v>
      </c>
      <c r="B576" t="s">
        <v>1929</v>
      </c>
      <c r="C576" t="s">
        <v>36</v>
      </c>
      <c r="D576" s="1">
        <v>46170</v>
      </c>
      <c r="E576" t="s">
        <v>245</v>
      </c>
      <c r="F576" t="s">
        <v>837</v>
      </c>
      <c r="H576" t="s">
        <v>286</v>
      </c>
      <c r="I576" t="s">
        <v>1930</v>
      </c>
      <c r="J576">
        <v>30487285</v>
      </c>
      <c r="K576" t="str">
        <f t="shared" si="8"/>
        <v>30487285-EJECUCION</v>
      </c>
    </row>
    <row r="577" spans="1:12" x14ac:dyDescent="0.25">
      <c r="A577" t="s">
        <v>168</v>
      </c>
      <c r="B577" t="s">
        <v>1931</v>
      </c>
      <c r="D577" s="1">
        <v>103342482</v>
      </c>
      <c r="E577" t="s">
        <v>833</v>
      </c>
      <c r="F577" t="s">
        <v>834</v>
      </c>
      <c r="H577" t="s">
        <v>275</v>
      </c>
      <c r="I577" t="s">
        <v>1932</v>
      </c>
      <c r="J577">
        <v>30113704</v>
      </c>
      <c r="K577" t="str">
        <f t="shared" si="8"/>
        <v>30113704-EJECUCION</v>
      </c>
    </row>
    <row r="578" spans="1:12" x14ac:dyDescent="0.25">
      <c r="A578" t="s">
        <v>168</v>
      </c>
      <c r="B578" t="s">
        <v>1933</v>
      </c>
      <c r="C578" t="s">
        <v>289</v>
      </c>
      <c r="D578" s="1">
        <v>105929</v>
      </c>
      <c r="E578" t="s">
        <v>833</v>
      </c>
      <c r="F578" t="s">
        <v>1151</v>
      </c>
      <c r="H578" t="s">
        <v>857</v>
      </c>
      <c r="I578" t="s">
        <v>1934</v>
      </c>
      <c r="J578">
        <v>30110401</v>
      </c>
      <c r="K578" t="str">
        <f t="shared" si="8"/>
        <v>30110401-EJECUCION</v>
      </c>
    </row>
    <row r="579" spans="1:12" x14ac:dyDescent="0.25">
      <c r="A579" t="s">
        <v>168</v>
      </c>
      <c r="B579" t="s">
        <v>593</v>
      </c>
      <c r="C579" t="s">
        <v>33</v>
      </c>
      <c r="D579" s="1">
        <v>222642</v>
      </c>
      <c r="E579" t="s">
        <v>245</v>
      </c>
      <c r="F579" t="s">
        <v>837</v>
      </c>
      <c r="H579" t="s">
        <v>286</v>
      </c>
      <c r="I579" t="s">
        <v>1935</v>
      </c>
      <c r="J579">
        <v>30035122</v>
      </c>
      <c r="K579" t="str">
        <f t="shared" ref="K579:K642" si="9">CONCATENATE(J579,"-",A579)</f>
        <v>30035122-EJECUCION</v>
      </c>
    </row>
    <row r="580" spans="1:12" x14ac:dyDescent="0.25">
      <c r="A580" t="s">
        <v>168</v>
      </c>
      <c r="B580" t="s">
        <v>1936</v>
      </c>
      <c r="C580" t="s">
        <v>35</v>
      </c>
      <c r="D580" s="1">
        <v>35000</v>
      </c>
      <c r="E580" t="s">
        <v>245</v>
      </c>
      <c r="F580" t="s">
        <v>837</v>
      </c>
      <c r="H580" t="s">
        <v>845</v>
      </c>
      <c r="I580" t="s">
        <v>1937</v>
      </c>
      <c r="J580">
        <v>40000987</v>
      </c>
      <c r="K580" t="str">
        <f t="shared" si="9"/>
        <v>40000987-EJECUCION</v>
      </c>
    </row>
    <row r="581" spans="1:12" x14ac:dyDescent="0.25">
      <c r="A581" t="s">
        <v>168</v>
      </c>
      <c r="B581" t="s">
        <v>1938</v>
      </c>
      <c r="C581" t="s">
        <v>289</v>
      </c>
      <c r="D581" s="1">
        <v>74519</v>
      </c>
      <c r="E581" t="s">
        <v>245</v>
      </c>
      <c r="F581" t="s">
        <v>837</v>
      </c>
      <c r="H581" t="s">
        <v>286</v>
      </c>
      <c r="I581" t="s">
        <v>1939</v>
      </c>
      <c r="J581">
        <v>40001677</v>
      </c>
      <c r="K581" t="str">
        <f t="shared" si="9"/>
        <v>40001677-EJECUCION</v>
      </c>
    </row>
    <row r="582" spans="1:12" x14ac:dyDescent="0.25">
      <c r="A582" t="s">
        <v>168</v>
      </c>
      <c r="B582" t="s">
        <v>1940</v>
      </c>
      <c r="C582" t="s">
        <v>874</v>
      </c>
      <c r="D582" s="1">
        <v>394583</v>
      </c>
      <c r="E582" t="s">
        <v>833</v>
      </c>
      <c r="F582" t="s">
        <v>844</v>
      </c>
      <c r="G582" t="s">
        <v>8</v>
      </c>
      <c r="H582" t="s">
        <v>845</v>
      </c>
      <c r="I582" t="s">
        <v>1941</v>
      </c>
      <c r="J582">
        <v>30076993</v>
      </c>
      <c r="K582" t="str">
        <f t="shared" si="9"/>
        <v>30076993-EJECUCION</v>
      </c>
      <c r="L582" t="s">
        <v>8</v>
      </c>
    </row>
    <row r="583" spans="1:12" x14ac:dyDescent="0.25">
      <c r="A583" t="s">
        <v>168</v>
      </c>
      <c r="B583" t="s">
        <v>1942</v>
      </c>
      <c r="D583" s="1">
        <v>48817466</v>
      </c>
      <c r="E583" t="s">
        <v>833</v>
      </c>
      <c r="F583" t="s">
        <v>834</v>
      </c>
      <c r="G583" t="s">
        <v>8</v>
      </c>
      <c r="H583" t="s">
        <v>275</v>
      </c>
      <c r="I583" t="s">
        <v>1943</v>
      </c>
      <c r="J583">
        <v>20181365</v>
      </c>
      <c r="K583" t="str">
        <f t="shared" si="9"/>
        <v>20181365-EJECUCION</v>
      </c>
      <c r="L583" t="s">
        <v>8</v>
      </c>
    </row>
    <row r="584" spans="1:12" x14ac:dyDescent="0.25">
      <c r="A584" t="s">
        <v>168</v>
      </c>
      <c r="B584" t="s">
        <v>1944</v>
      </c>
      <c r="C584" t="s">
        <v>890</v>
      </c>
      <c r="D584" s="1">
        <v>13542767</v>
      </c>
      <c r="E584" t="s">
        <v>833</v>
      </c>
      <c r="F584" t="s">
        <v>911</v>
      </c>
      <c r="G584" t="s">
        <v>8</v>
      </c>
      <c r="H584" t="s">
        <v>275</v>
      </c>
      <c r="I584" t="s">
        <v>1945</v>
      </c>
      <c r="J584">
        <v>30291173</v>
      </c>
      <c r="K584" t="str">
        <f t="shared" si="9"/>
        <v>30291173-EJECUCION</v>
      </c>
      <c r="L584" t="s">
        <v>8</v>
      </c>
    </row>
    <row r="585" spans="1:12" x14ac:dyDescent="0.25">
      <c r="A585" t="s">
        <v>168</v>
      </c>
      <c r="B585" t="s">
        <v>1946</v>
      </c>
      <c r="D585" s="1">
        <v>1571365</v>
      </c>
      <c r="E585" t="s">
        <v>833</v>
      </c>
      <c r="F585" t="s">
        <v>972</v>
      </c>
      <c r="H585" t="s">
        <v>275</v>
      </c>
      <c r="I585" t="s">
        <v>1947</v>
      </c>
      <c r="J585">
        <v>30183872</v>
      </c>
      <c r="K585" t="str">
        <f t="shared" si="9"/>
        <v>30183872-EJECUCION</v>
      </c>
    </row>
    <row r="586" spans="1:12" x14ac:dyDescent="0.25">
      <c r="A586" t="s">
        <v>168</v>
      </c>
      <c r="B586" t="s">
        <v>1948</v>
      </c>
      <c r="C586" t="s">
        <v>16</v>
      </c>
      <c r="D586" s="1">
        <v>25650</v>
      </c>
      <c r="E586" t="s">
        <v>245</v>
      </c>
      <c r="F586" t="s">
        <v>837</v>
      </c>
      <c r="H586" t="s">
        <v>286</v>
      </c>
      <c r="I586" t="s">
        <v>1949</v>
      </c>
      <c r="J586">
        <v>30488419</v>
      </c>
      <c r="K586" t="str">
        <f t="shared" si="9"/>
        <v>30488419-EJECUCION</v>
      </c>
    </row>
    <row r="587" spans="1:12" x14ac:dyDescent="0.25">
      <c r="A587" t="s">
        <v>168</v>
      </c>
      <c r="B587" t="s">
        <v>1950</v>
      </c>
      <c r="C587" t="s">
        <v>39</v>
      </c>
      <c r="D587" s="1">
        <v>359065</v>
      </c>
      <c r="E587" t="s">
        <v>245</v>
      </c>
      <c r="F587" t="s">
        <v>837</v>
      </c>
      <c r="H587" t="s">
        <v>286</v>
      </c>
      <c r="I587" t="s">
        <v>1951</v>
      </c>
      <c r="J587">
        <v>30375772</v>
      </c>
      <c r="K587" t="str">
        <f t="shared" si="9"/>
        <v>30375772-EJECUCION</v>
      </c>
    </row>
    <row r="588" spans="1:12" x14ac:dyDescent="0.25">
      <c r="A588" t="s">
        <v>9</v>
      </c>
      <c r="B588" t="s">
        <v>1952</v>
      </c>
      <c r="D588" s="1">
        <v>1488213</v>
      </c>
      <c r="E588" t="s">
        <v>833</v>
      </c>
      <c r="F588" t="s">
        <v>834</v>
      </c>
      <c r="G588" t="s">
        <v>8</v>
      </c>
      <c r="H588" t="s">
        <v>275</v>
      </c>
      <c r="I588" t="s">
        <v>1953</v>
      </c>
      <c r="J588">
        <v>30402825</v>
      </c>
      <c r="K588" t="str">
        <f t="shared" si="9"/>
        <v>30402825-DISEÑO</v>
      </c>
      <c r="L588" t="s">
        <v>8</v>
      </c>
    </row>
    <row r="589" spans="1:12" x14ac:dyDescent="0.25">
      <c r="A589" t="s">
        <v>168</v>
      </c>
      <c r="B589" t="s">
        <v>1954</v>
      </c>
      <c r="C589" t="s">
        <v>27</v>
      </c>
      <c r="D589" s="1">
        <v>82696</v>
      </c>
      <c r="E589" t="s">
        <v>245</v>
      </c>
      <c r="F589" t="s">
        <v>837</v>
      </c>
      <c r="H589" t="s">
        <v>286</v>
      </c>
      <c r="I589" t="s">
        <v>1955</v>
      </c>
      <c r="J589">
        <v>30485156</v>
      </c>
      <c r="K589" t="str">
        <f t="shared" si="9"/>
        <v>30485156-EJECUCION</v>
      </c>
    </row>
    <row r="590" spans="1:12" x14ac:dyDescent="0.25">
      <c r="A590" t="s">
        <v>168</v>
      </c>
      <c r="B590" t="s">
        <v>1956</v>
      </c>
      <c r="D590" s="1">
        <v>4546871</v>
      </c>
      <c r="E590" t="s">
        <v>833</v>
      </c>
      <c r="F590" t="s">
        <v>834</v>
      </c>
      <c r="G590" t="s">
        <v>8</v>
      </c>
      <c r="H590" t="s">
        <v>275</v>
      </c>
      <c r="I590" t="s">
        <v>1957</v>
      </c>
      <c r="J590">
        <v>30131878</v>
      </c>
      <c r="K590" t="str">
        <f t="shared" si="9"/>
        <v>30131878-EJECUCION</v>
      </c>
      <c r="L590" t="s">
        <v>8</v>
      </c>
    </row>
    <row r="591" spans="1:12" x14ac:dyDescent="0.25">
      <c r="A591" t="s">
        <v>168</v>
      </c>
      <c r="B591" t="s">
        <v>1958</v>
      </c>
      <c r="C591" t="s">
        <v>27</v>
      </c>
      <c r="D591" s="1">
        <v>4745664</v>
      </c>
      <c r="E591" t="s">
        <v>833</v>
      </c>
      <c r="F591" t="s">
        <v>972</v>
      </c>
      <c r="G591" t="s">
        <v>8</v>
      </c>
      <c r="H591" t="s">
        <v>857</v>
      </c>
      <c r="I591" t="s">
        <v>1959</v>
      </c>
      <c r="J591">
        <v>30371777</v>
      </c>
      <c r="K591" t="str">
        <f t="shared" si="9"/>
        <v>30371777-EJECUCION</v>
      </c>
      <c r="L591" t="s">
        <v>8</v>
      </c>
    </row>
    <row r="592" spans="1:12" x14ac:dyDescent="0.25">
      <c r="A592" t="s">
        <v>168</v>
      </c>
      <c r="B592" t="s">
        <v>1960</v>
      </c>
      <c r="C592" t="s">
        <v>35</v>
      </c>
      <c r="D592" s="1">
        <v>3210821</v>
      </c>
      <c r="E592" t="s">
        <v>833</v>
      </c>
      <c r="F592" t="s">
        <v>834</v>
      </c>
      <c r="G592" t="s">
        <v>8</v>
      </c>
      <c r="H592" t="s">
        <v>275</v>
      </c>
      <c r="I592" t="s">
        <v>1961</v>
      </c>
      <c r="J592">
        <v>30123462</v>
      </c>
      <c r="K592" t="str">
        <f t="shared" si="9"/>
        <v>30123462-EJECUCION</v>
      </c>
      <c r="L592" t="s">
        <v>8</v>
      </c>
    </row>
    <row r="593" spans="1:12" x14ac:dyDescent="0.25">
      <c r="A593" t="s">
        <v>168</v>
      </c>
      <c r="B593" t="s">
        <v>1962</v>
      </c>
      <c r="C593" t="s">
        <v>27</v>
      </c>
      <c r="D593" s="1">
        <v>174010</v>
      </c>
      <c r="E593" t="s">
        <v>245</v>
      </c>
      <c r="F593" t="s">
        <v>837</v>
      </c>
      <c r="H593" t="s">
        <v>286</v>
      </c>
      <c r="I593" t="s">
        <v>1963</v>
      </c>
      <c r="J593">
        <v>30485157</v>
      </c>
      <c r="K593" t="str">
        <f t="shared" si="9"/>
        <v>30485157-EJECUCION</v>
      </c>
    </row>
    <row r="594" spans="1:12" x14ac:dyDescent="0.25">
      <c r="A594" t="s">
        <v>168</v>
      </c>
      <c r="B594" t="s">
        <v>1964</v>
      </c>
      <c r="D594" s="1">
        <v>108426</v>
      </c>
      <c r="E594" t="s">
        <v>833</v>
      </c>
      <c r="F594" t="s">
        <v>911</v>
      </c>
      <c r="H594" t="s">
        <v>857</v>
      </c>
      <c r="I594" t="s">
        <v>1965</v>
      </c>
      <c r="J594">
        <v>30484061</v>
      </c>
      <c r="K594" t="str">
        <f t="shared" si="9"/>
        <v>30484061-EJECUCION</v>
      </c>
    </row>
    <row r="595" spans="1:12" x14ac:dyDescent="0.25">
      <c r="A595" t="s">
        <v>168</v>
      </c>
      <c r="B595" t="s">
        <v>1966</v>
      </c>
      <c r="C595" t="s">
        <v>27</v>
      </c>
      <c r="D595" s="1">
        <v>341863</v>
      </c>
      <c r="E595" t="s">
        <v>245</v>
      </c>
      <c r="F595" t="s">
        <v>837</v>
      </c>
      <c r="H595" t="s">
        <v>286</v>
      </c>
      <c r="I595" t="s">
        <v>1967</v>
      </c>
      <c r="J595">
        <v>30485133</v>
      </c>
      <c r="K595" t="str">
        <f t="shared" si="9"/>
        <v>30485133-EJECUCION</v>
      </c>
    </row>
    <row r="596" spans="1:12" x14ac:dyDescent="0.25">
      <c r="A596" t="s">
        <v>168</v>
      </c>
      <c r="B596" t="s">
        <v>1968</v>
      </c>
      <c r="C596" t="s">
        <v>27</v>
      </c>
      <c r="D596" s="1">
        <v>218743</v>
      </c>
      <c r="E596" t="s">
        <v>245</v>
      </c>
      <c r="F596" t="s">
        <v>837</v>
      </c>
      <c r="H596" t="s">
        <v>286</v>
      </c>
      <c r="I596" t="s">
        <v>1969</v>
      </c>
      <c r="J596">
        <v>30485139</v>
      </c>
      <c r="K596" t="str">
        <f t="shared" si="9"/>
        <v>30485139-EJECUCION</v>
      </c>
    </row>
    <row r="597" spans="1:12" x14ac:dyDescent="0.25">
      <c r="A597" t="s">
        <v>168</v>
      </c>
      <c r="B597" t="s">
        <v>1970</v>
      </c>
      <c r="C597" t="s">
        <v>17</v>
      </c>
      <c r="D597" s="1">
        <v>89999</v>
      </c>
      <c r="E597" t="s">
        <v>245</v>
      </c>
      <c r="F597" t="s">
        <v>837</v>
      </c>
      <c r="H597" t="s">
        <v>864</v>
      </c>
      <c r="I597" t="s">
        <v>1971</v>
      </c>
      <c r="J597">
        <v>30487900</v>
      </c>
      <c r="K597" t="str">
        <f t="shared" si="9"/>
        <v>30487900-EJECUCION</v>
      </c>
    </row>
    <row r="598" spans="1:12" x14ac:dyDescent="0.25">
      <c r="A598" t="s">
        <v>168</v>
      </c>
      <c r="B598" t="s">
        <v>1972</v>
      </c>
      <c r="C598" t="s">
        <v>964</v>
      </c>
      <c r="D598" s="1">
        <v>199006</v>
      </c>
      <c r="E598" t="s">
        <v>245</v>
      </c>
      <c r="F598" t="s">
        <v>837</v>
      </c>
      <c r="H598" t="s">
        <v>841</v>
      </c>
      <c r="I598" t="s">
        <v>1973</v>
      </c>
      <c r="J598">
        <v>30427781</v>
      </c>
      <c r="K598" t="str">
        <f t="shared" si="9"/>
        <v>30427781-EJECUCION</v>
      </c>
    </row>
    <row r="599" spans="1:12" x14ac:dyDescent="0.25">
      <c r="A599" t="s">
        <v>168</v>
      </c>
      <c r="B599" t="s">
        <v>1974</v>
      </c>
      <c r="C599" t="s">
        <v>24</v>
      </c>
      <c r="D599" s="1">
        <v>110002</v>
      </c>
      <c r="E599" t="s">
        <v>245</v>
      </c>
      <c r="F599" t="s">
        <v>837</v>
      </c>
      <c r="H599" t="s">
        <v>857</v>
      </c>
      <c r="I599" t="s">
        <v>1975</v>
      </c>
      <c r="J599">
        <v>30465134</v>
      </c>
      <c r="K599" t="str">
        <f t="shared" si="9"/>
        <v>30465134-EJECUCION</v>
      </c>
    </row>
    <row r="600" spans="1:12" x14ac:dyDescent="0.25">
      <c r="A600" t="s">
        <v>169</v>
      </c>
      <c r="B600" t="s">
        <v>1976</v>
      </c>
      <c r="D600" s="1">
        <v>410699</v>
      </c>
      <c r="E600" t="s">
        <v>245</v>
      </c>
      <c r="F600" t="s">
        <v>837</v>
      </c>
      <c r="H600" t="s">
        <v>275</v>
      </c>
      <c r="I600" t="s">
        <v>1977</v>
      </c>
      <c r="J600">
        <v>30384228</v>
      </c>
      <c r="K600" t="str">
        <f t="shared" si="9"/>
        <v>30384228-PREFACTIBILIDAD</v>
      </c>
    </row>
    <row r="601" spans="1:12" x14ac:dyDescent="0.25">
      <c r="A601" t="s">
        <v>168</v>
      </c>
      <c r="B601" t="s">
        <v>1436</v>
      </c>
      <c r="D601" s="1">
        <v>4306824</v>
      </c>
      <c r="E601" t="s">
        <v>833</v>
      </c>
      <c r="F601" t="s">
        <v>1978</v>
      </c>
      <c r="G601" t="s">
        <v>8</v>
      </c>
      <c r="H601" t="s">
        <v>893</v>
      </c>
      <c r="I601" t="s">
        <v>1437</v>
      </c>
      <c r="J601">
        <v>30087497</v>
      </c>
      <c r="K601" t="str">
        <f t="shared" si="9"/>
        <v>30087497-EJECUCION</v>
      </c>
      <c r="L601" t="s">
        <v>8</v>
      </c>
    </row>
    <row r="602" spans="1:12" x14ac:dyDescent="0.25">
      <c r="A602" t="s">
        <v>168</v>
      </c>
      <c r="B602" t="s">
        <v>249</v>
      </c>
      <c r="D602" s="1">
        <v>513000</v>
      </c>
      <c r="E602" t="s">
        <v>245</v>
      </c>
      <c r="F602" t="s">
        <v>837</v>
      </c>
      <c r="H602" t="s">
        <v>342</v>
      </c>
      <c r="I602" t="s">
        <v>1979</v>
      </c>
      <c r="J602">
        <v>30485060</v>
      </c>
      <c r="K602" t="str">
        <f t="shared" si="9"/>
        <v>30485060-EJECUCION</v>
      </c>
    </row>
    <row r="603" spans="1:12" x14ac:dyDescent="0.25">
      <c r="A603" t="s">
        <v>168</v>
      </c>
      <c r="B603" t="s">
        <v>1980</v>
      </c>
      <c r="D603" s="1">
        <v>247558</v>
      </c>
      <c r="E603" t="s">
        <v>245</v>
      </c>
      <c r="F603" t="s">
        <v>837</v>
      </c>
      <c r="H603" t="s">
        <v>893</v>
      </c>
      <c r="I603" t="s">
        <v>1981</v>
      </c>
      <c r="J603">
        <v>30137152</v>
      </c>
      <c r="K603" t="str">
        <f t="shared" si="9"/>
        <v>30137152-EJECUCION</v>
      </c>
    </row>
    <row r="604" spans="1:12" x14ac:dyDescent="0.25">
      <c r="A604" t="s">
        <v>168</v>
      </c>
      <c r="B604" t="s">
        <v>1982</v>
      </c>
      <c r="C604" t="s">
        <v>35</v>
      </c>
      <c r="D604" s="1">
        <v>123120</v>
      </c>
      <c r="E604" t="s">
        <v>245</v>
      </c>
      <c r="F604" t="s">
        <v>837</v>
      </c>
      <c r="H604" t="s">
        <v>864</v>
      </c>
      <c r="I604" t="s">
        <v>1983</v>
      </c>
      <c r="J604">
        <v>30484443</v>
      </c>
      <c r="K604" t="str">
        <f t="shared" si="9"/>
        <v>30484443-EJECUCION</v>
      </c>
    </row>
    <row r="605" spans="1:12" x14ac:dyDescent="0.25">
      <c r="A605" t="s">
        <v>168</v>
      </c>
      <c r="B605" t="s">
        <v>1984</v>
      </c>
      <c r="C605" t="s">
        <v>33</v>
      </c>
      <c r="D605" s="1">
        <v>238032</v>
      </c>
      <c r="E605" t="s">
        <v>245</v>
      </c>
      <c r="F605" t="s">
        <v>837</v>
      </c>
      <c r="H605" t="s">
        <v>275</v>
      </c>
      <c r="I605" t="s">
        <v>1985</v>
      </c>
      <c r="J605">
        <v>40000453</v>
      </c>
      <c r="K605" t="str">
        <f t="shared" si="9"/>
        <v>40000453-EJECUCION</v>
      </c>
    </row>
    <row r="606" spans="1:12" x14ac:dyDescent="0.25">
      <c r="A606" t="s">
        <v>168</v>
      </c>
      <c r="B606" t="s">
        <v>1986</v>
      </c>
      <c r="C606" t="s">
        <v>16</v>
      </c>
      <c r="D606" s="1">
        <v>252540</v>
      </c>
      <c r="E606" t="s">
        <v>245</v>
      </c>
      <c r="F606" t="s">
        <v>837</v>
      </c>
      <c r="H606" t="s">
        <v>838</v>
      </c>
      <c r="I606" t="s">
        <v>1987</v>
      </c>
      <c r="J606">
        <v>30426825</v>
      </c>
      <c r="K606" t="str">
        <f t="shared" si="9"/>
        <v>30426825-EJECUCION</v>
      </c>
    </row>
    <row r="607" spans="1:12" x14ac:dyDescent="0.25">
      <c r="A607" t="s">
        <v>168</v>
      </c>
      <c r="B607" t="s">
        <v>1988</v>
      </c>
      <c r="C607" t="s">
        <v>28</v>
      </c>
      <c r="D607" s="1">
        <v>67140</v>
      </c>
      <c r="E607" t="s">
        <v>245</v>
      </c>
      <c r="F607" t="s">
        <v>837</v>
      </c>
      <c r="H607" t="s">
        <v>286</v>
      </c>
      <c r="I607" t="s">
        <v>1989</v>
      </c>
      <c r="J607">
        <v>30427424</v>
      </c>
      <c r="K607" t="str">
        <f t="shared" si="9"/>
        <v>30427424-EJECUCION</v>
      </c>
    </row>
    <row r="608" spans="1:12" x14ac:dyDescent="0.25">
      <c r="A608" t="s">
        <v>168</v>
      </c>
      <c r="B608" t="s">
        <v>1990</v>
      </c>
      <c r="C608" t="s">
        <v>43</v>
      </c>
      <c r="D608" s="1">
        <v>2272591</v>
      </c>
      <c r="E608" t="s">
        <v>245</v>
      </c>
      <c r="F608" t="s">
        <v>837</v>
      </c>
      <c r="H608" t="s">
        <v>857</v>
      </c>
      <c r="I608" t="s">
        <v>1991</v>
      </c>
      <c r="J608">
        <v>30135233</v>
      </c>
      <c r="K608" t="str">
        <f t="shared" si="9"/>
        <v>30135233-EJECUCION</v>
      </c>
    </row>
    <row r="609" spans="1:12" x14ac:dyDescent="0.25">
      <c r="A609" t="s">
        <v>168</v>
      </c>
      <c r="B609" t="s">
        <v>1992</v>
      </c>
      <c r="C609" t="s">
        <v>38</v>
      </c>
      <c r="D609" s="1">
        <v>46095</v>
      </c>
      <c r="E609" t="s">
        <v>245</v>
      </c>
      <c r="F609" t="s">
        <v>837</v>
      </c>
      <c r="H609" t="s">
        <v>286</v>
      </c>
      <c r="I609" t="s">
        <v>1993</v>
      </c>
      <c r="J609">
        <v>30485471</v>
      </c>
      <c r="K609" t="str">
        <f t="shared" si="9"/>
        <v>30485471-EJECUCION</v>
      </c>
    </row>
    <row r="610" spans="1:12" x14ac:dyDescent="0.25">
      <c r="A610" t="s">
        <v>9</v>
      </c>
      <c r="B610" t="s">
        <v>1994</v>
      </c>
      <c r="C610" t="s">
        <v>289</v>
      </c>
      <c r="D610" s="1">
        <v>23367</v>
      </c>
      <c r="E610" t="s">
        <v>833</v>
      </c>
      <c r="F610" t="s">
        <v>911</v>
      </c>
      <c r="H610" t="s">
        <v>857</v>
      </c>
      <c r="I610" t="s">
        <v>1995</v>
      </c>
      <c r="J610">
        <v>30134389</v>
      </c>
      <c r="K610" t="str">
        <f t="shared" si="9"/>
        <v>30134389-DISEÑO</v>
      </c>
    </row>
    <row r="611" spans="1:12" x14ac:dyDescent="0.25">
      <c r="A611" t="s">
        <v>168</v>
      </c>
      <c r="B611" t="s">
        <v>1996</v>
      </c>
      <c r="C611" t="s">
        <v>41</v>
      </c>
      <c r="D611" s="1">
        <v>458303</v>
      </c>
      <c r="E611" t="s">
        <v>245</v>
      </c>
      <c r="F611" t="s">
        <v>837</v>
      </c>
      <c r="H611" t="s">
        <v>841</v>
      </c>
      <c r="I611" t="s">
        <v>1997</v>
      </c>
      <c r="J611">
        <v>40001362</v>
      </c>
      <c r="K611" t="str">
        <f t="shared" si="9"/>
        <v>40001362-EJECUCION</v>
      </c>
    </row>
    <row r="612" spans="1:12" x14ac:dyDescent="0.25">
      <c r="A612" t="s">
        <v>168</v>
      </c>
      <c r="B612" t="s">
        <v>1998</v>
      </c>
      <c r="D612" s="1">
        <v>209304</v>
      </c>
      <c r="E612" t="s">
        <v>833</v>
      </c>
      <c r="F612" t="s">
        <v>1260</v>
      </c>
      <c r="H612" t="s">
        <v>931</v>
      </c>
      <c r="I612" t="s">
        <v>1999</v>
      </c>
      <c r="J612">
        <v>40000704</v>
      </c>
      <c r="K612" t="str">
        <f t="shared" si="9"/>
        <v>40000704-EJECUCION</v>
      </c>
    </row>
    <row r="613" spans="1:12" x14ac:dyDescent="0.25">
      <c r="A613" t="s">
        <v>168</v>
      </c>
      <c r="B613" t="s">
        <v>2000</v>
      </c>
      <c r="D613" s="1">
        <v>3636243</v>
      </c>
      <c r="E613" t="s">
        <v>833</v>
      </c>
      <c r="F613" t="s">
        <v>911</v>
      </c>
      <c r="G613" t="s">
        <v>8</v>
      </c>
      <c r="H613" t="s">
        <v>275</v>
      </c>
      <c r="I613" t="s">
        <v>2001</v>
      </c>
      <c r="J613">
        <v>30460276</v>
      </c>
      <c r="K613" t="str">
        <f t="shared" si="9"/>
        <v>30460276-EJECUCION</v>
      </c>
      <c r="L613" t="s">
        <v>8</v>
      </c>
    </row>
    <row r="614" spans="1:12" x14ac:dyDescent="0.25">
      <c r="A614" t="s">
        <v>168</v>
      </c>
      <c r="B614" t="s">
        <v>2002</v>
      </c>
      <c r="C614" t="s">
        <v>874</v>
      </c>
      <c r="D614" s="1">
        <v>1231202</v>
      </c>
      <c r="E614" t="s">
        <v>245</v>
      </c>
      <c r="F614" t="s">
        <v>837</v>
      </c>
      <c r="H614" t="s">
        <v>286</v>
      </c>
      <c r="I614" t="s">
        <v>770</v>
      </c>
      <c r="J614">
        <v>30465984</v>
      </c>
      <c r="K614" t="str">
        <f t="shared" si="9"/>
        <v>30465984-EJECUCION</v>
      </c>
    </row>
    <row r="615" spans="1:12" x14ac:dyDescent="0.25">
      <c r="A615" t="s">
        <v>168</v>
      </c>
      <c r="B615" t="s">
        <v>2003</v>
      </c>
      <c r="D615" s="1">
        <v>21928</v>
      </c>
      <c r="E615" t="s">
        <v>833</v>
      </c>
      <c r="F615" t="s">
        <v>1505</v>
      </c>
      <c r="H615" t="s">
        <v>841</v>
      </c>
      <c r="I615" t="s">
        <v>2004</v>
      </c>
      <c r="J615">
        <v>30483763</v>
      </c>
      <c r="K615" t="str">
        <f t="shared" si="9"/>
        <v>30483763-EJECUCION</v>
      </c>
    </row>
    <row r="616" spans="1:12" x14ac:dyDescent="0.25">
      <c r="A616" t="s">
        <v>168</v>
      </c>
      <c r="B616" t="s">
        <v>2005</v>
      </c>
      <c r="C616" t="s">
        <v>877</v>
      </c>
      <c r="D616" s="1">
        <v>307800</v>
      </c>
      <c r="E616" t="s">
        <v>245</v>
      </c>
      <c r="F616" t="s">
        <v>837</v>
      </c>
      <c r="H616" t="s">
        <v>286</v>
      </c>
      <c r="I616" t="s">
        <v>2006</v>
      </c>
      <c r="J616">
        <v>40001267</v>
      </c>
      <c r="K616" t="str">
        <f t="shared" si="9"/>
        <v>40001267-EJECUCION</v>
      </c>
    </row>
    <row r="617" spans="1:12" x14ac:dyDescent="0.25">
      <c r="A617" t="s">
        <v>168</v>
      </c>
      <c r="B617" t="s">
        <v>2007</v>
      </c>
      <c r="D617" s="1">
        <v>671004</v>
      </c>
      <c r="E617" t="s">
        <v>245</v>
      </c>
      <c r="F617" t="s">
        <v>837</v>
      </c>
      <c r="H617" t="s">
        <v>861</v>
      </c>
      <c r="I617" t="s">
        <v>2008</v>
      </c>
      <c r="J617">
        <v>30468189</v>
      </c>
      <c r="K617" t="str">
        <f t="shared" si="9"/>
        <v>30468189-EJECUCION</v>
      </c>
    </row>
    <row r="618" spans="1:12" x14ac:dyDescent="0.25">
      <c r="A618" t="s">
        <v>168</v>
      </c>
      <c r="B618" t="s">
        <v>2009</v>
      </c>
      <c r="C618" t="s">
        <v>31</v>
      </c>
      <c r="D618" s="1">
        <v>5120000</v>
      </c>
      <c r="E618" t="s">
        <v>245</v>
      </c>
      <c r="F618" t="s">
        <v>837</v>
      </c>
      <c r="H618" t="s">
        <v>841</v>
      </c>
      <c r="I618" t="s">
        <v>2010</v>
      </c>
      <c r="J618">
        <v>30486003</v>
      </c>
      <c r="K618" t="str">
        <f t="shared" si="9"/>
        <v>30486003-EJECUCION</v>
      </c>
    </row>
    <row r="619" spans="1:12" x14ac:dyDescent="0.25">
      <c r="A619" t="s">
        <v>168</v>
      </c>
      <c r="B619" t="s">
        <v>2011</v>
      </c>
      <c r="D619" s="1">
        <v>512999</v>
      </c>
      <c r="E619" t="s">
        <v>245</v>
      </c>
      <c r="F619" t="s">
        <v>837</v>
      </c>
      <c r="H619" t="s">
        <v>841</v>
      </c>
      <c r="I619" t="s">
        <v>2012</v>
      </c>
      <c r="J619">
        <v>30485098</v>
      </c>
      <c r="K619" t="str">
        <f t="shared" si="9"/>
        <v>30485098-EJECUCION</v>
      </c>
    </row>
    <row r="620" spans="1:12" x14ac:dyDescent="0.25">
      <c r="A620" t="s">
        <v>168</v>
      </c>
      <c r="B620" t="s">
        <v>2013</v>
      </c>
      <c r="C620" t="s">
        <v>877</v>
      </c>
      <c r="D620" s="1">
        <v>123120</v>
      </c>
      <c r="E620" t="s">
        <v>245</v>
      </c>
      <c r="F620" t="s">
        <v>837</v>
      </c>
      <c r="H620" t="s">
        <v>861</v>
      </c>
      <c r="I620" t="s">
        <v>2014</v>
      </c>
      <c r="J620">
        <v>30488831</v>
      </c>
      <c r="K620" t="str">
        <f t="shared" si="9"/>
        <v>30488831-EJECUCION</v>
      </c>
    </row>
    <row r="621" spans="1:12" x14ac:dyDescent="0.25">
      <c r="A621" t="s">
        <v>168</v>
      </c>
      <c r="B621" t="s">
        <v>2015</v>
      </c>
      <c r="C621" t="s">
        <v>890</v>
      </c>
      <c r="D621" s="1">
        <v>57068</v>
      </c>
      <c r="E621" t="s">
        <v>245</v>
      </c>
      <c r="F621" t="s">
        <v>837</v>
      </c>
      <c r="G621" t="s">
        <v>308</v>
      </c>
      <c r="H621" t="s">
        <v>838</v>
      </c>
      <c r="I621" t="s">
        <v>2016</v>
      </c>
      <c r="J621">
        <v>30488869</v>
      </c>
      <c r="K621" t="str">
        <f t="shared" si="9"/>
        <v>30488869-EJECUCION</v>
      </c>
      <c r="L621" t="s">
        <v>308</v>
      </c>
    </row>
    <row r="622" spans="1:12" x14ac:dyDescent="0.25">
      <c r="A622" t="s">
        <v>9</v>
      </c>
      <c r="B622" t="s">
        <v>2017</v>
      </c>
      <c r="C622" t="s">
        <v>39</v>
      </c>
      <c r="D622" s="1">
        <v>20520013</v>
      </c>
      <c r="E622" t="s">
        <v>245</v>
      </c>
      <c r="F622" t="s">
        <v>837</v>
      </c>
      <c r="G622" t="s">
        <v>296</v>
      </c>
      <c r="H622" t="s">
        <v>845</v>
      </c>
      <c r="I622" t="s">
        <v>2018</v>
      </c>
      <c r="J622">
        <v>30488426</v>
      </c>
      <c r="K622" t="str">
        <f t="shared" si="9"/>
        <v>30488426-DISEÑO</v>
      </c>
      <c r="L622" t="s">
        <v>296</v>
      </c>
    </row>
    <row r="623" spans="1:12" x14ac:dyDescent="0.25">
      <c r="A623" t="s">
        <v>168</v>
      </c>
      <c r="B623" t="s">
        <v>2019</v>
      </c>
      <c r="C623" t="s">
        <v>877</v>
      </c>
      <c r="D623" s="1">
        <v>87210</v>
      </c>
      <c r="E623" t="s">
        <v>833</v>
      </c>
      <c r="F623" t="s">
        <v>1151</v>
      </c>
      <c r="H623" t="s">
        <v>857</v>
      </c>
      <c r="I623" t="s">
        <v>2020</v>
      </c>
      <c r="J623">
        <v>30483851</v>
      </c>
      <c r="K623" t="str">
        <f t="shared" si="9"/>
        <v>30483851-EJECUCION</v>
      </c>
    </row>
    <row r="624" spans="1:12" x14ac:dyDescent="0.25">
      <c r="A624" t="s">
        <v>9</v>
      </c>
      <c r="B624" t="s">
        <v>393</v>
      </c>
      <c r="C624" t="s">
        <v>41</v>
      </c>
      <c r="D624" s="1">
        <v>30781</v>
      </c>
      <c r="E624" t="s">
        <v>245</v>
      </c>
      <c r="F624" t="s">
        <v>837</v>
      </c>
      <c r="H624" t="s">
        <v>274</v>
      </c>
      <c r="I624" t="s">
        <v>2021</v>
      </c>
      <c r="J624">
        <v>30103375</v>
      </c>
      <c r="K624" t="str">
        <f t="shared" si="9"/>
        <v>30103375-DISEÑO</v>
      </c>
    </row>
    <row r="625" spans="1:12" x14ac:dyDescent="0.25">
      <c r="A625" t="s">
        <v>168</v>
      </c>
      <c r="B625" t="s">
        <v>399</v>
      </c>
      <c r="C625" t="s">
        <v>964</v>
      </c>
      <c r="D625" s="1">
        <v>923402</v>
      </c>
      <c r="E625" t="s">
        <v>245</v>
      </c>
      <c r="F625" t="s">
        <v>837</v>
      </c>
      <c r="H625" t="s">
        <v>275</v>
      </c>
      <c r="I625" t="s">
        <v>2022</v>
      </c>
      <c r="J625">
        <v>30135731</v>
      </c>
      <c r="K625" t="str">
        <f t="shared" si="9"/>
        <v>30135731-EJECUCION</v>
      </c>
    </row>
    <row r="626" spans="1:12" x14ac:dyDescent="0.25">
      <c r="A626" t="s">
        <v>168</v>
      </c>
      <c r="B626" t="s">
        <v>539</v>
      </c>
      <c r="C626" t="s">
        <v>27</v>
      </c>
      <c r="D626" s="1">
        <v>5947208</v>
      </c>
      <c r="E626" t="s">
        <v>833</v>
      </c>
      <c r="F626" t="s">
        <v>977</v>
      </c>
      <c r="H626" t="s">
        <v>274</v>
      </c>
      <c r="I626" t="s">
        <v>744</v>
      </c>
      <c r="J626">
        <v>30219228</v>
      </c>
      <c r="K626" t="str">
        <f t="shared" si="9"/>
        <v>30219228-EJECUCION</v>
      </c>
    </row>
    <row r="627" spans="1:12" x14ac:dyDescent="0.25">
      <c r="A627" t="s">
        <v>168</v>
      </c>
      <c r="B627" t="s">
        <v>2023</v>
      </c>
      <c r="C627" t="s">
        <v>24</v>
      </c>
      <c r="D627" s="1">
        <v>7214477</v>
      </c>
      <c r="E627" t="s">
        <v>245</v>
      </c>
      <c r="F627" t="s">
        <v>837</v>
      </c>
      <c r="G627" t="s">
        <v>8</v>
      </c>
      <c r="H627" t="s">
        <v>841</v>
      </c>
      <c r="I627" t="s">
        <v>765</v>
      </c>
      <c r="J627">
        <v>20086686</v>
      </c>
      <c r="K627" t="str">
        <f t="shared" si="9"/>
        <v>20086686-EJECUCION</v>
      </c>
      <c r="L627" t="s">
        <v>8</v>
      </c>
    </row>
    <row r="628" spans="1:12" x14ac:dyDescent="0.25">
      <c r="A628" t="s">
        <v>168</v>
      </c>
      <c r="B628" t="s">
        <v>2024</v>
      </c>
      <c r="D628" s="1">
        <v>26164040</v>
      </c>
      <c r="E628" t="s">
        <v>833</v>
      </c>
      <c r="F628" t="s">
        <v>834</v>
      </c>
      <c r="H628" t="s">
        <v>275</v>
      </c>
      <c r="I628" t="s">
        <v>2025</v>
      </c>
      <c r="J628">
        <v>30447978</v>
      </c>
      <c r="K628" t="str">
        <f t="shared" si="9"/>
        <v>30447978-EJECUCION</v>
      </c>
    </row>
    <row r="629" spans="1:12" x14ac:dyDescent="0.25">
      <c r="A629" t="s">
        <v>9</v>
      </c>
      <c r="B629" t="s">
        <v>2026</v>
      </c>
      <c r="D629" s="1">
        <v>467471</v>
      </c>
      <c r="E629" t="s">
        <v>833</v>
      </c>
      <c r="F629" t="s">
        <v>834</v>
      </c>
      <c r="G629" t="s">
        <v>8</v>
      </c>
      <c r="H629" t="s">
        <v>275</v>
      </c>
      <c r="I629" t="s">
        <v>2027</v>
      </c>
      <c r="J629">
        <v>30319122</v>
      </c>
      <c r="K629" t="str">
        <f t="shared" si="9"/>
        <v>30319122-DISEÑO</v>
      </c>
      <c r="L629" t="s">
        <v>8</v>
      </c>
    </row>
    <row r="630" spans="1:12" x14ac:dyDescent="0.25">
      <c r="A630" t="s">
        <v>168</v>
      </c>
      <c r="B630" t="s">
        <v>2028</v>
      </c>
      <c r="D630" s="1">
        <v>8350959</v>
      </c>
      <c r="E630" t="s">
        <v>833</v>
      </c>
      <c r="F630" t="s">
        <v>834</v>
      </c>
      <c r="H630" t="s">
        <v>275</v>
      </c>
      <c r="I630" t="s">
        <v>2029</v>
      </c>
      <c r="J630">
        <v>30332172</v>
      </c>
      <c r="K630" t="str">
        <f t="shared" si="9"/>
        <v>30332172-EJECUCION</v>
      </c>
    </row>
    <row r="631" spans="1:12" x14ac:dyDescent="0.25">
      <c r="A631" t="s">
        <v>168</v>
      </c>
      <c r="B631" t="s">
        <v>2030</v>
      </c>
      <c r="D631" s="1">
        <v>513539</v>
      </c>
      <c r="E631" t="s">
        <v>833</v>
      </c>
      <c r="F631" t="s">
        <v>834</v>
      </c>
      <c r="H631" t="s">
        <v>275</v>
      </c>
      <c r="I631" t="s">
        <v>2031</v>
      </c>
      <c r="J631">
        <v>30466145</v>
      </c>
      <c r="K631" t="str">
        <f t="shared" si="9"/>
        <v>30466145-EJECUCION</v>
      </c>
    </row>
    <row r="632" spans="1:12" x14ac:dyDescent="0.25">
      <c r="A632" t="s">
        <v>168</v>
      </c>
      <c r="B632" t="s">
        <v>2032</v>
      </c>
      <c r="C632" t="s">
        <v>890</v>
      </c>
      <c r="D632" s="1">
        <v>471072</v>
      </c>
      <c r="E632" t="s">
        <v>245</v>
      </c>
      <c r="F632" t="s">
        <v>837</v>
      </c>
      <c r="H632" t="s">
        <v>861</v>
      </c>
      <c r="I632" t="s">
        <v>2033</v>
      </c>
      <c r="J632">
        <v>30481457</v>
      </c>
      <c r="K632" t="str">
        <f t="shared" si="9"/>
        <v>30481457-EJECUCION</v>
      </c>
    </row>
    <row r="633" spans="1:12" x14ac:dyDescent="0.25">
      <c r="A633" t="s">
        <v>168</v>
      </c>
      <c r="B633" t="s">
        <v>2034</v>
      </c>
      <c r="C633" t="s">
        <v>22</v>
      </c>
      <c r="D633" s="1">
        <v>105972</v>
      </c>
      <c r="E633" t="s">
        <v>245</v>
      </c>
      <c r="F633" t="s">
        <v>837</v>
      </c>
      <c r="H633" t="s">
        <v>286</v>
      </c>
      <c r="I633" t="s">
        <v>2035</v>
      </c>
      <c r="J633">
        <v>30478886</v>
      </c>
      <c r="K633" t="str">
        <f t="shared" si="9"/>
        <v>30478886-EJECUCION</v>
      </c>
    </row>
    <row r="634" spans="1:12" x14ac:dyDescent="0.25">
      <c r="A634" t="s">
        <v>168</v>
      </c>
      <c r="B634" t="s">
        <v>2036</v>
      </c>
      <c r="C634" t="s">
        <v>33</v>
      </c>
      <c r="D634" s="1">
        <v>102600</v>
      </c>
      <c r="E634" t="s">
        <v>245</v>
      </c>
      <c r="F634" t="s">
        <v>837</v>
      </c>
      <c r="H634" t="s">
        <v>931</v>
      </c>
      <c r="I634" t="s">
        <v>2037</v>
      </c>
      <c r="J634">
        <v>40000143</v>
      </c>
      <c r="K634" t="str">
        <f t="shared" si="9"/>
        <v>40000143-EJECUCION</v>
      </c>
    </row>
    <row r="635" spans="1:12" x14ac:dyDescent="0.25">
      <c r="A635" t="s">
        <v>9</v>
      </c>
      <c r="B635" t="s">
        <v>2038</v>
      </c>
      <c r="C635" t="s">
        <v>877</v>
      </c>
      <c r="D635" s="1">
        <v>102600</v>
      </c>
      <c r="E635" t="s">
        <v>245</v>
      </c>
      <c r="F635" t="s">
        <v>837</v>
      </c>
      <c r="H635" t="s">
        <v>286</v>
      </c>
      <c r="I635" t="s">
        <v>2039</v>
      </c>
      <c r="J635">
        <v>40001260</v>
      </c>
      <c r="K635" t="str">
        <f t="shared" si="9"/>
        <v>40001260-DISEÑO</v>
      </c>
    </row>
    <row r="636" spans="1:12" x14ac:dyDescent="0.25">
      <c r="A636" t="s">
        <v>168</v>
      </c>
      <c r="B636" t="s">
        <v>2040</v>
      </c>
      <c r="C636" t="s">
        <v>37</v>
      </c>
      <c r="D636" s="1">
        <v>204892</v>
      </c>
      <c r="E636" t="s">
        <v>245</v>
      </c>
      <c r="F636" t="s">
        <v>837</v>
      </c>
      <c r="H636" t="s">
        <v>931</v>
      </c>
      <c r="I636" t="s">
        <v>2041</v>
      </c>
      <c r="J636">
        <v>30485160</v>
      </c>
      <c r="K636" t="str">
        <f t="shared" si="9"/>
        <v>30485160-EJECUCION</v>
      </c>
    </row>
    <row r="637" spans="1:12" x14ac:dyDescent="0.25">
      <c r="A637" t="s">
        <v>9</v>
      </c>
      <c r="B637" t="s">
        <v>2042</v>
      </c>
      <c r="C637" t="s">
        <v>890</v>
      </c>
      <c r="D637" s="1">
        <v>90016</v>
      </c>
      <c r="E637" t="s">
        <v>833</v>
      </c>
      <c r="F637" t="s">
        <v>1145</v>
      </c>
      <c r="G637" t="s">
        <v>8</v>
      </c>
      <c r="H637" t="s">
        <v>845</v>
      </c>
      <c r="I637" t="s">
        <v>2043</v>
      </c>
      <c r="J637">
        <v>30376623</v>
      </c>
      <c r="K637" t="str">
        <f t="shared" si="9"/>
        <v>30376623-DISEÑO</v>
      </c>
      <c r="L637" t="s">
        <v>8</v>
      </c>
    </row>
    <row r="638" spans="1:12" x14ac:dyDescent="0.25">
      <c r="A638" t="s">
        <v>168</v>
      </c>
      <c r="B638" t="s">
        <v>2044</v>
      </c>
      <c r="C638" t="s">
        <v>38</v>
      </c>
      <c r="D638" s="1">
        <v>82080</v>
      </c>
      <c r="E638" t="s">
        <v>245</v>
      </c>
      <c r="F638" t="s">
        <v>837</v>
      </c>
      <c r="H638" t="s">
        <v>861</v>
      </c>
      <c r="I638" t="s">
        <v>2045</v>
      </c>
      <c r="J638">
        <v>30485470</v>
      </c>
      <c r="K638" t="str">
        <f t="shared" si="9"/>
        <v>30485470-EJECUCION</v>
      </c>
    </row>
    <row r="639" spans="1:12" x14ac:dyDescent="0.25">
      <c r="A639" t="s">
        <v>168</v>
      </c>
      <c r="B639" t="s">
        <v>2046</v>
      </c>
      <c r="C639" t="s">
        <v>7</v>
      </c>
      <c r="D639" s="1">
        <v>111097</v>
      </c>
      <c r="E639" t="s">
        <v>245</v>
      </c>
      <c r="F639" t="s">
        <v>837</v>
      </c>
      <c r="G639" t="s">
        <v>8</v>
      </c>
      <c r="H639" t="s">
        <v>857</v>
      </c>
      <c r="I639" t="s">
        <v>2047</v>
      </c>
      <c r="J639">
        <v>30259772</v>
      </c>
      <c r="K639" t="str">
        <f t="shared" si="9"/>
        <v>30259772-EJECUCION</v>
      </c>
      <c r="L639" t="s">
        <v>8</v>
      </c>
    </row>
    <row r="640" spans="1:12" x14ac:dyDescent="0.25">
      <c r="A640" t="s">
        <v>168</v>
      </c>
      <c r="B640" t="s">
        <v>2048</v>
      </c>
      <c r="C640" t="s">
        <v>36</v>
      </c>
      <c r="D640" s="1">
        <v>6900701</v>
      </c>
      <c r="E640" t="s">
        <v>833</v>
      </c>
      <c r="F640" t="s">
        <v>977</v>
      </c>
      <c r="G640" t="s">
        <v>8</v>
      </c>
      <c r="H640" t="s">
        <v>274</v>
      </c>
      <c r="I640" t="s">
        <v>2049</v>
      </c>
      <c r="J640">
        <v>30062188</v>
      </c>
      <c r="K640" t="str">
        <f t="shared" si="9"/>
        <v>30062188-EJECUCION</v>
      </c>
      <c r="L640" t="s">
        <v>8</v>
      </c>
    </row>
    <row r="641" spans="1:12" x14ac:dyDescent="0.25">
      <c r="A641" t="s">
        <v>168</v>
      </c>
      <c r="B641" t="s">
        <v>2050</v>
      </c>
      <c r="D641" s="1">
        <v>18660681</v>
      </c>
      <c r="E641" t="s">
        <v>833</v>
      </c>
      <c r="F641" t="s">
        <v>834</v>
      </c>
      <c r="G641" t="s">
        <v>8</v>
      </c>
      <c r="H641" t="s">
        <v>275</v>
      </c>
      <c r="I641" t="s">
        <v>2051</v>
      </c>
      <c r="J641">
        <v>30070762</v>
      </c>
      <c r="K641" t="str">
        <f t="shared" si="9"/>
        <v>30070762-EJECUCION</v>
      </c>
      <c r="L641" t="s">
        <v>8</v>
      </c>
    </row>
    <row r="642" spans="1:12" x14ac:dyDescent="0.25">
      <c r="A642" t="s">
        <v>168</v>
      </c>
      <c r="B642" t="s">
        <v>2052</v>
      </c>
      <c r="C642" t="s">
        <v>19</v>
      </c>
      <c r="D642" s="1">
        <v>309852</v>
      </c>
      <c r="E642" t="s">
        <v>833</v>
      </c>
      <c r="F642" t="s">
        <v>906</v>
      </c>
      <c r="H642" t="s">
        <v>841</v>
      </c>
      <c r="I642" t="s">
        <v>2053</v>
      </c>
      <c r="J642">
        <v>40000985</v>
      </c>
      <c r="K642" t="str">
        <f t="shared" si="9"/>
        <v>40000985-EJECUCION</v>
      </c>
    </row>
    <row r="643" spans="1:12" x14ac:dyDescent="0.25">
      <c r="A643" t="s">
        <v>9</v>
      </c>
      <c r="B643" t="s">
        <v>1378</v>
      </c>
      <c r="C643" t="s">
        <v>890</v>
      </c>
      <c r="D643" s="1">
        <v>875728</v>
      </c>
      <c r="E643" t="s">
        <v>833</v>
      </c>
      <c r="F643" t="s">
        <v>1163</v>
      </c>
      <c r="G643" t="s">
        <v>8</v>
      </c>
      <c r="H643" t="s">
        <v>921</v>
      </c>
      <c r="I643" t="s">
        <v>1379</v>
      </c>
      <c r="J643">
        <v>30116443</v>
      </c>
      <c r="K643" t="str">
        <f t="shared" ref="K643:K706" si="10">CONCATENATE(J643,"-",A643)</f>
        <v>30116443-DISEÑO</v>
      </c>
      <c r="L643" t="s">
        <v>8</v>
      </c>
    </row>
    <row r="644" spans="1:12" x14ac:dyDescent="0.25">
      <c r="A644" t="s">
        <v>168</v>
      </c>
      <c r="B644" t="s">
        <v>2054</v>
      </c>
      <c r="C644" t="s">
        <v>16</v>
      </c>
      <c r="D644" s="1">
        <v>228054</v>
      </c>
      <c r="E644" t="s">
        <v>245</v>
      </c>
      <c r="F644" t="s">
        <v>837</v>
      </c>
      <c r="H644" t="s">
        <v>286</v>
      </c>
      <c r="I644" t="s">
        <v>2055</v>
      </c>
      <c r="J644">
        <v>40000611</v>
      </c>
      <c r="K644" t="str">
        <f t="shared" si="10"/>
        <v>40000611-EJECUCION</v>
      </c>
    </row>
    <row r="645" spans="1:12" x14ac:dyDescent="0.25">
      <c r="A645" t="s">
        <v>168</v>
      </c>
      <c r="B645" t="s">
        <v>2056</v>
      </c>
      <c r="D645" s="1">
        <v>960390</v>
      </c>
      <c r="E645" t="s">
        <v>833</v>
      </c>
      <c r="F645" t="s">
        <v>1106</v>
      </c>
      <c r="H645" t="s">
        <v>275</v>
      </c>
      <c r="I645" t="s">
        <v>2057</v>
      </c>
      <c r="J645">
        <v>30290177</v>
      </c>
      <c r="K645" t="str">
        <f t="shared" si="10"/>
        <v>30290177-EJECUCION</v>
      </c>
    </row>
    <row r="646" spans="1:12" x14ac:dyDescent="0.25">
      <c r="A646" t="s">
        <v>168</v>
      </c>
      <c r="B646" t="s">
        <v>2058</v>
      </c>
      <c r="D646" s="1">
        <v>670000</v>
      </c>
      <c r="E646" t="s">
        <v>833</v>
      </c>
      <c r="F646" t="s">
        <v>1106</v>
      </c>
      <c r="H646" t="s">
        <v>275</v>
      </c>
      <c r="I646" t="s">
        <v>2059</v>
      </c>
      <c r="J646">
        <v>30467388</v>
      </c>
      <c r="K646" t="str">
        <f t="shared" si="10"/>
        <v>30467388-EJECUCION</v>
      </c>
    </row>
    <row r="647" spans="1:12" x14ac:dyDescent="0.25">
      <c r="A647" t="s">
        <v>168</v>
      </c>
      <c r="B647" t="s">
        <v>2060</v>
      </c>
      <c r="C647" t="s">
        <v>41</v>
      </c>
      <c r="D647" s="1">
        <v>6870245</v>
      </c>
      <c r="E647" t="s">
        <v>833</v>
      </c>
      <c r="F647" t="s">
        <v>972</v>
      </c>
      <c r="G647" t="s">
        <v>8</v>
      </c>
      <c r="H647" t="s">
        <v>857</v>
      </c>
      <c r="I647" t="s">
        <v>2061</v>
      </c>
      <c r="J647">
        <v>30354128</v>
      </c>
      <c r="K647" t="str">
        <f t="shared" si="10"/>
        <v>30354128-EJECUCION</v>
      </c>
      <c r="L647" t="s">
        <v>8</v>
      </c>
    </row>
    <row r="648" spans="1:12" x14ac:dyDescent="0.25">
      <c r="A648" t="s">
        <v>168</v>
      </c>
      <c r="B648" t="s">
        <v>2062</v>
      </c>
      <c r="C648" t="s">
        <v>22</v>
      </c>
      <c r="D648" s="1">
        <v>459901</v>
      </c>
      <c r="E648" t="s">
        <v>833</v>
      </c>
      <c r="F648" t="s">
        <v>844</v>
      </c>
      <c r="G648" t="s">
        <v>8</v>
      </c>
      <c r="H648" t="s">
        <v>845</v>
      </c>
      <c r="I648" t="s">
        <v>2063</v>
      </c>
      <c r="J648">
        <v>30486583</v>
      </c>
      <c r="K648" t="str">
        <f t="shared" si="10"/>
        <v>30486583-EJECUCION</v>
      </c>
      <c r="L648" t="s">
        <v>8</v>
      </c>
    </row>
    <row r="649" spans="1:12" x14ac:dyDescent="0.25">
      <c r="A649" t="s">
        <v>168</v>
      </c>
      <c r="B649" t="s">
        <v>2064</v>
      </c>
      <c r="C649" t="s">
        <v>39</v>
      </c>
      <c r="D649" s="1">
        <v>30780</v>
      </c>
      <c r="E649" t="s">
        <v>833</v>
      </c>
      <c r="F649" t="s">
        <v>906</v>
      </c>
      <c r="H649" t="s">
        <v>841</v>
      </c>
      <c r="I649" t="s">
        <v>2065</v>
      </c>
      <c r="J649">
        <v>40001950</v>
      </c>
      <c r="K649" t="str">
        <f t="shared" si="10"/>
        <v>40001950-EJECUCION</v>
      </c>
    </row>
    <row r="650" spans="1:12" x14ac:dyDescent="0.25">
      <c r="A650" t="s">
        <v>168</v>
      </c>
      <c r="B650" t="s">
        <v>2066</v>
      </c>
      <c r="C650" t="s">
        <v>7</v>
      </c>
      <c r="D650" s="1">
        <v>5650737</v>
      </c>
      <c r="E650" t="s">
        <v>245</v>
      </c>
      <c r="F650" t="s">
        <v>837</v>
      </c>
      <c r="G650" t="s">
        <v>308</v>
      </c>
      <c r="H650" t="s">
        <v>841</v>
      </c>
      <c r="I650" t="s">
        <v>2067</v>
      </c>
      <c r="J650">
        <v>30070862</v>
      </c>
      <c r="K650" t="str">
        <f t="shared" si="10"/>
        <v>30070862-EJECUCION</v>
      </c>
      <c r="L650" t="s">
        <v>308</v>
      </c>
    </row>
    <row r="651" spans="1:12" x14ac:dyDescent="0.25">
      <c r="A651" t="s">
        <v>9</v>
      </c>
      <c r="B651" t="s">
        <v>2068</v>
      </c>
      <c r="C651" t="s">
        <v>29</v>
      </c>
      <c r="D651" s="1">
        <v>8965</v>
      </c>
      <c r="E651" t="s">
        <v>245</v>
      </c>
      <c r="F651" t="s">
        <v>837</v>
      </c>
      <c r="G651" t="s">
        <v>8</v>
      </c>
      <c r="H651" t="s">
        <v>275</v>
      </c>
      <c r="I651" t="s">
        <v>2069</v>
      </c>
      <c r="J651">
        <v>30117895</v>
      </c>
      <c r="K651" t="str">
        <f t="shared" si="10"/>
        <v>30117895-DISEÑO</v>
      </c>
      <c r="L651" t="s">
        <v>8</v>
      </c>
    </row>
    <row r="652" spans="1:12" x14ac:dyDescent="0.25">
      <c r="A652" t="s">
        <v>168</v>
      </c>
      <c r="B652" t="s">
        <v>2070</v>
      </c>
      <c r="D652" s="1">
        <v>47493046</v>
      </c>
      <c r="E652" t="s">
        <v>833</v>
      </c>
      <c r="F652" t="s">
        <v>834</v>
      </c>
      <c r="H652" t="s">
        <v>275</v>
      </c>
      <c r="I652" t="s">
        <v>2071</v>
      </c>
      <c r="J652">
        <v>30102086</v>
      </c>
      <c r="K652" t="str">
        <f t="shared" si="10"/>
        <v>30102086-EJECUCION</v>
      </c>
    </row>
    <row r="653" spans="1:12" x14ac:dyDescent="0.25">
      <c r="A653" t="s">
        <v>168</v>
      </c>
      <c r="B653" t="s">
        <v>499</v>
      </c>
      <c r="C653" t="s">
        <v>40</v>
      </c>
      <c r="D653" s="1">
        <v>516877</v>
      </c>
      <c r="E653" t="s">
        <v>245</v>
      </c>
      <c r="F653" t="s">
        <v>837</v>
      </c>
      <c r="H653" t="s">
        <v>274</v>
      </c>
      <c r="I653" t="s">
        <v>2072</v>
      </c>
      <c r="J653">
        <v>30071585</v>
      </c>
      <c r="K653" t="str">
        <f t="shared" si="10"/>
        <v>30071585-EJECUCION</v>
      </c>
    </row>
    <row r="654" spans="1:12" x14ac:dyDescent="0.25">
      <c r="A654" t="s">
        <v>9</v>
      </c>
      <c r="B654" t="s">
        <v>2073</v>
      </c>
      <c r="C654" t="s">
        <v>890</v>
      </c>
      <c r="D654" s="1">
        <v>1438056</v>
      </c>
      <c r="E654" t="s">
        <v>245</v>
      </c>
      <c r="F654" t="s">
        <v>837</v>
      </c>
      <c r="G654" t="s">
        <v>8</v>
      </c>
      <c r="H654" t="s">
        <v>274</v>
      </c>
      <c r="I654" t="s">
        <v>2074</v>
      </c>
      <c r="J654">
        <v>30080729</v>
      </c>
      <c r="K654" t="str">
        <f t="shared" si="10"/>
        <v>30080729-DISEÑO</v>
      </c>
      <c r="L654" t="s">
        <v>8</v>
      </c>
    </row>
    <row r="655" spans="1:12" x14ac:dyDescent="0.25">
      <c r="A655" t="s">
        <v>168</v>
      </c>
      <c r="B655" t="s">
        <v>2075</v>
      </c>
      <c r="D655" s="1">
        <v>1173790</v>
      </c>
      <c r="E655" t="s">
        <v>245</v>
      </c>
      <c r="F655" t="s">
        <v>837</v>
      </c>
      <c r="H655" t="s">
        <v>286</v>
      </c>
      <c r="I655" t="s">
        <v>2076</v>
      </c>
      <c r="J655">
        <v>30483178</v>
      </c>
      <c r="K655" t="str">
        <f t="shared" si="10"/>
        <v>30483178-EJECUCION</v>
      </c>
    </row>
    <row r="656" spans="1:12" x14ac:dyDescent="0.25">
      <c r="A656" t="s">
        <v>168</v>
      </c>
      <c r="B656" t="s">
        <v>2077</v>
      </c>
      <c r="D656" s="1">
        <v>47721</v>
      </c>
      <c r="E656" t="s">
        <v>245</v>
      </c>
      <c r="F656" t="s">
        <v>837</v>
      </c>
      <c r="H656" t="s">
        <v>274</v>
      </c>
      <c r="I656" t="s">
        <v>2078</v>
      </c>
      <c r="J656">
        <v>30135830</v>
      </c>
      <c r="K656" t="str">
        <f t="shared" si="10"/>
        <v>30135830-EJECUCION</v>
      </c>
    </row>
    <row r="657" spans="1:12" x14ac:dyDescent="0.25">
      <c r="A657" t="s">
        <v>168</v>
      </c>
      <c r="B657" t="s">
        <v>1172</v>
      </c>
      <c r="C657" t="s">
        <v>18</v>
      </c>
      <c r="D657" s="1">
        <v>1250</v>
      </c>
      <c r="E657" t="s">
        <v>1626</v>
      </c>
      <c r="F657" t="s">
        <v>2079</v>
      </c>
      <c r="H657" t="s">
        <v>931</v>
      </c>
      <c r="I657" t="s">
        <v>1173</v>
      </c>
      <c r="J657">
        <v>30355425</v>
      </c>
      <c r="K657" t="str">
        <f t="shared" si="10"/>
        <v>30355425-EJECUCION</v>
      </c>
    </row>
    <row r="658" spans="1:12" x14ac:dyDescent="0.25">
      <c r="A658" t="s">
        <v>168</v>
      </c>
      <c r="B658" t="s">
        <v>2080</v>
      </c>
      <c r="C658" t="s">
        <v>7</v>
      </c>
      <c r="D658" s="1">
        <v>10570855</v>
      </c>
      <c r="E658" t="s">
        <v>245</v>
      </c>
      <c r="F658" t="s">
        <v>837</v>
      </c>
      <c r="G658" t="s">
        <v>142</v>
      </c>
      <c r="H658" t="s">
        <v>861</v>
      </c>
      <c r="I658" t="s">
        <v>2081</v>
      </c>
      <c r="J658">
        <v>30086815</v>
      </c>
      <c r="K658" t="str">
        <f t="shared" si="10"/>
        <v>30086815-EJECUCION</v>
      </c>
      <c r="L658" t="s">
        <v>142</v>
      </c>
    </row>
    <row r="659" spans="1:12" x14ac:dyDescent="0.25">
      <c r="A659" t="s">
        <v>168</v>
      </c>
      <c r="B659" t="s">
        <v>2082</v>
      </c>
      <c r="C659" t="s">
        <v>33</v>
      </c>
      <c r="D659" s="1">
        <v>158517</v>
      </c>
      <c r="E659" t="s">
        <v>245</v>
      </c>
      <c r="F659" t="s">
        <v>837</v>
      </c>
      <c r="H659" t="s">
        <v>841</v>
      </c>
      <c r="I659" t="s">
        <v>2083</v>
      </c>
      <c r="J659">
        <v>40001823</v>
      </c>
      <c r="K659" t="str">
        <f t="shared" si="10"/>
        <v>40001823-EJECUCION</v>
      </c>
    </row>
    <row r="660" spans="1:12" x14ac:dyDescent="0.25">
      <c r="A660" t="s">
        <v>168</v>
      </c>
      <c r="B660" t="s">
        <v>2084</v>
      </c>
      <c r="C660" t="s">
        <v>29</v>
      </c>
      <c r="D660" s="1">
        <v>695058</v>
      </c>
      <c r="E660" t="s">
        <v>245</v>
      </c>
      <c r="F660" t="s">
        <v>837</v>
      </c>
      <c r="G660" t="s">
        <v>296</v>
      </c>
      <c r="H660" t="s">
        <v>931</v>
      </c>
      <c r="I660" t="s">
        <v>2085</v>
      </c>
      <c r="J660">
        <v>30134234</v>
      </c>
      <c r="K660" t="str">
        <f t="shared" si="10"/>
        <v>30134234-EJECUCION</v>
      </c>
      <c r="L660" t="s">
        <v>296</v>
      </c>
    </row>
    <row r="661" spans="1:12" x14ac:dyDescent="0.25">
      <c r="A661" t="s">
        <v>168</v>
      </c>
      <c r="B661" t="s">
        <v>2086</v>
      </c>
      <c r="C661" t="s">
        <v>43</v>
      </c>
      <c r="D661" s="1">
        <v>92274</v>
      </c>
      <c r="E661" t="s">
        <v>245</v>
      </c>
      <c r="F661" t="s">
        <v>837</v>
      </c>
      <c r="H661" t="s">
        <v>286</v>
      </c>
      <c r="I661" t="s">
        <v>2087</v>
      </c>
      <c r="J661">
        <v>30482049</v>
      </c>
      <c r="K661" t="str">
        <f t="shared" si="10"/>
        <v>30482049-EJECUCION</v>
      </c>
    </row>
    <row r="662" spans="1:12" x14ac:dyDescent="0.25">
      <c r="A662" t="s">
        <v>168</v>
      </c>
      <c r="B662" t="s">
        <v>2088</v>
      </c>
      <c r="C662" t="s">
        <v>38</v>
      </c>
      <c r="D662" s="1">
        <v>3424137</v>
      </c>
      <c r="E662" t="s">
        <v>833</v>
      </c>
      <c r="F662" t="s">
        <v>834</v>
      </c>
      <c r="G662" t="s">
        <v>8</v>
      </c>
      <c r="H662" t="s">
        <v>275</v>
      </c>
      <c r="I662" t="s">
        <v>2089</v>
      </c>
      <c r="J662">
        <v>30459352</v>
      </c>
      <c r="K662" t="str">
        <f t="shared" si="10"/>
        <v>30459352-EJECUCION</v>
      </c>
      <c r="L662" t="s">
        <v>8</v>
      </c>
    </row>
    <row r="663" spans="1:12" x14ac:dyDescent="0.25">
      <c r="A663" t="s">
        <v>168</v>
      </c>
      <c r="B663" t="s">
        <v>401</v>
      </c>
      <c r="C663" t="s">
        <v>33</v>
      </c>
      <c r="D663" s="1">
        <v>712855</v>
      </c>
      <c r="E663" t="s">
        <v>245</v>
      </c>
      <c r="F663" t="s">
        <v>837</v>
      </c>
      <c r="H663" t="s">
        <v>845</v>
      </c>
      <c r="I663" t="s">
        <v>2090</v>
      </c>
      <c r="J663">
        <v>30471852</v>
      </c>
      <c r="K663" t="str">
        <f t="shared" si="10"/>
        <v>30471852-EJECUCION</v>
      </c>
    </row>
    <row r="664" spans="1:12" x14ac:dyDescent="0.25">
      <c r="A664" t="s">
        <v>168</v>
      </c>
      <c r="B664" t="s">
        <v>2091</v>
      </c>
      <c r="C664" t="s">
        <v>890</v>
      </c>
      <c r="D664" s="1">
        <v>2926832</v>
      </c>
      <c r="E664" t="s">
        <v>833</v>
      </c>
      <c r="F664" t="s">
        <v>1158</v>
      </c>
      <c r="G664" t="s">
        <v>8</v>
      </c>
      <c r="H664" t="s">
        <v>921</v>
      </c>
      <c r="I664" t="s">
        <v>2092</v>
      </c>
      <c r="J664">
        <v>20176810</v>
      </c>
      <c r="K664" t="str">
        <f t="shared" si="10"/>
        <v>20176810-EJECUCION</v>
      </c>
      <c r="L664" t="s">
        <v>8</v>
      </c>
    </row>
    <row r="665" spans="1:12" x14ac:dyDescent="0.25">
      <c r="A665" t="s">
        <v>168</v>
      </c>
      <c r="B665" t="s">
        <v>263</v>
      </c>
      <c r="C665" t="s">
        <v>39</v>
      </c>
      <c r="D665" s="1">
        <v>950805</v>
      </c>
      <c r="E665" t="s">
        <v>833</v>
      </c>
      <c r="F665" t="s">
        <v>911</v>
      </c>
      <c r="G665" t="s">
        <v>8</v>
      </c>
      <c r="H665" t="s">
        <v>274</v>
      </c>
      <c r="I665" t="s">
        <v>1244</v>
      </c>
      <c r="J665">
        <v>30083335</v>
      </c>
      <c r="K665" t="str">
        <f t="shared" si="10"/>
        <v>30083335-EJECUCION</v>
      </c>
      <c r="L665" t="s">
        <v>8</v>
      </c>
    </row>
    <row r="666" spans="1:12" x14ac:dyDescent="0.25">
      <c r="A666" t="s">
        <v>168</v>
      </c>
      <c r="B666" t="s">
        <v>2093</v>
      </c>
      <c r="C666" t="s">
        <v>29</v>
      </c>
      <c r="D666" s="1">
        <v>358377</v>
      </c>
      <c r="E666" t="s">
        <v>245</v>
      </c>
      <c r="F666" t="s">
        <v>837</v>
      </c>
      <c r="G666" t="s">
        <v>8</v>
      </c>
      <c r="H666" t="s">
        <v>274</v>
      </c>
      <c r="I666" t="s">
        <v>2094</v>
      </c>
      <c r="J666">
        <v>30134380</v>
      </c>
      <c r="K666" t="str">
        <f t="shared" si="10"/>
        <v>30134380-EJECUCION</v>
      </c>
      <c r="L666" t="s">
        <v>8</v>
      </c>
    </row>
    <row r="667" spans="1:12" x14ac:dyDescent="0.25">
      <c r="A667" t="s">
        <v>168</v>
      </c>
      <c r="B667" t="s">
        <v>2095</v>
      </c>
      <c r="D667" s="1">
        <v>172853</v>
      </c>
      <c r="E667" t="s">
        <v>245</v>
      </c>
      <c r="F667" t="s">
        <v>837</v>
      </c>
      <c r="H667" t="s">
        <v>893</v>
      </c>
      <c r="I667" t="s">
        <v>2096</v>
      </c>
      <c r="J667">
        <v>40000921</v>
      </c>
      <c r="K667" t="str">
        <f t="shared" si="10"/>
        <v>40000921-EJECUCION</v>
      </c>
    </row>
    <row r="668" spans="1:12" x14ac:dyDescent="0.25">
      <c r="A668" t="s">
        <v>9</v>
      </c>
      <c r="B668" t="s">
        <v>2097</v>
      </c>
      <c r="C668" t="s">
        <v>35</v>
      </c>
      <c r="D668" s="1">
        <v>68742</v>
      </c>
      <c r="E668" t="s">
        <v>833</v>
      </c>
      <c r="F668" t="s">
        <v>911</v>
      </c>
      <c r="G668" t="s">
        <v>8</v>
      </c>
      <c r="H668" t="s">
        <v>857</v>
      </c>
      <c r="I668" t="s">
        <v>2098</v>
      </c>
      <c r="J668">
        <v>30484454</v>
      </c>
      <c r="K668" t="str">
        <f t="shared" si="10"/>
        <v>30484454-DISEÑO</v>
      </c>
      <c r="L668" t="s">
        <v>8</v>
      </c>
    </row>
    <row r="669" spans="1:12" x14ac:dyDescent="0.25">
      <c r="A669" t="s">
        <v>168</v>
      </c>
      <c r="B669" t="s">
        <v>2099</v>
      </c>
      <c r="C669" t="s">
        <v>7</v>
      </c>
      <c r="D669" s="1">
        <v>1084315</v>
      </c>
      <c r="E669" t="s">
        <v>833</v>
      </c>
      <c r="F669" t="s">
        <v>924</v>
      </c>
      <c r="G669" t="s">
        <v>8</v>
      </c>
      <c r="H669" t="s">
        <v>841</v>
      </c>
      <c r="I669" t="s">
        <v>2100</v>
      </c>
      <c r="J669">
        <v>30480724</v>
      </c>
      <c r="K669" t="str">
        <f t="shared" si="10"/>
        <v>30480724-EJECUCION</v>
      </c>
      <c r="L669" t="s">
        <v>8</v>
      </c>
    </row>
    <row r="670" spans="1:12" x14ac:dyDescent="0.25">
      <c r="A670" t="s">
        <v>168</v>
      </c>
      <c r="B670" t="s">
        <v>2101</v>
      </c>
      <c r="D670" s="1">
        <v>790504</v>
      </c>
      <c r="E670" t="s">
        <v>833</v>
      </c>
      <c r="F670" t="s">
        <v>951</v>
      </c>
      <c r="H670" t="s">
        <v>275</v>
      </c>
      <c r="I670" t="s">
        <v>2102</v>
      </c>
      <c r="J670">
        <v>30482517</v>
      </c>
      <c r="K670" t="str">
        <f t="shared" si="10"/>
        <v>30482517-EJECUCION</v>
      </c>
    </row>
    <row r="671" spans="1:12" x14ac:dyDescent="0.25">
      <c r="A671" t="s">
        <v>168</v>
      </c>
      <c r="B671" t="s">
        <v>2103</v>
      </c>
      <c r="C671" t="s">
        <v>890</v>
      </c>
      <c r="D671" s="1">
        <v>597291</v>
      </c>
      <c r="E671" t="s">
        <v>245</v>
      </c>
      <c r="F671" t="s">
        <v>837</v>
      </c>
      <c r="G671" t="s">
        <v>8</v>
      </c>
      <c r="H671" t="s">
        <v>845</v>
      </c>
      <c r="I671" t="s">
        <v>2104</v>
      </c>
      <c r="J671">
        <v>30481304</v>
      </c>
      <c r="K671" t="str">
        <f t="shared" si="10"/>
        <v>30481304-EJECUCION</v>
      </c>
      <c r="L671" t="s">
        <v>8</v>
      </c>
    </row>
    <row r="672" spans="1:12" x14ac:dyDescent="0.25">
      <c r="A672" t="s">
        <v>9</v>
      </c>
      <c r="B672" t="s">
        <v>2105</v>
      </c>
      <c r="D672" s="1">
        <v>386056</v>
      </c>
      <c r="E672" t="s">
        <v>833</v>
      </c>
      <c r="F672" t="s">
        <v>834</v>
      </c>
      <c r="G672" t="s">
        <v>8</v>
      </c>
      <c r="H672" t="s">
        <v>275</v>
      </c>
      <c r="I672" t="s">
        <v>2106</v>
      </c>
      <c r="J672">
        <v>30112219</v>
      </c>
      <c r="K672" t="str">
        <f t="shared" si="10"/>
        <v>30112219-DISEÑO</v>
      </c>
      <c r="L672" t="s">
        <v>8</v>
      </c>
    </row>
    <row r="673" spans="1:12" x14ac:dyDescent="0.25">
      <c r="A673" t="s">
        <v>168</v>
      </c>
      <c r="B673" t="s">
        <v>2107</v>
      </c>
      <c r="C673" t="s">
        <v>44</v>
      </c>
      <c r="D673" s="1">
        <v>220542</v>
      </c>
      <c r="E673" t="s">
        <v>245</v>
      </c>
      <c r="F673" t="s">
        <v>837</v>
      </c>
      <c r="H673" t="s">
        <v>838</v>
      </c>
      <c r="I673" t="s">
        <v>2108</v>
      </c>
      <c r="J673">
        <v>30482336</v>
      </c>
      <c r="K673" t="str">
        <f t="shared" si="10"/>
        <v>30482336-EJECUCION</v>
      </c>
    </row>
    <row r="674" spans="1:12" x14ac:dyDescent="0.25">
      <c r="A674" t="s">
        <v>168</v>
      </c>
      <c r="B674" t="s">
        <v>2109</v>
      </c>
      <c r="D674" s="1">
        <v>1270702</v>
      </c>
      <c r="E674" t="s">
        <v>833</v>
      </c>
      <c r="F674" t="s">
        <v>834</v>
      </c>
      <c r="H674" t="s">
        <v>275</v>
      </c>
      <c r="I674" t="s">
        <v>2110</v>
      </c>
      <c r="J674">
        <v>30481310</v>
      </c>
      <c r="K674" t="str">
        <f t="shared" si="10"/>
        <v>30481310-EJECUCION</v>
      </c>
    </row>
    <row r="675" spans="1:12" x14ac:dyDescent="0.25">
      <c r="A675" t="s">
        <v>168</v>
      </c>
      <c r="B675" t="s">
        <v>778</v>
      </c>
      <c r="C675" t="s">
        <v>874</v>
      </c>
      <c r="D675" s="1">
        <v>1351737</v>
      </c>
      <c r="E675" t="s">
        <v>245</v>
      </c>
      <c r="F675" t="s">
        <v>837</v>
      </c>
      <c r="G675" t="s">
        <v>8</v>
      </c>
      <c r="H675" t="s">
        <v>931</v>
      </c>
      <c r="I675" t="s">
        <v>777</v>
      </c>
      <c r="J675">
        <v>30064230</v>
      </c>
      <c r="K675" t="str">
        <f t="shared" si="10"/>
        <v>30064230-EJECUCION</v>
      </c>
      <c r="L675" t="s">
        <v>8</v>
      </c>
    </row>
    <row r="676" spans="1:12" x14ac:dyDescent="0.25">
      <c r="A676" t="s">
        <v>9</v>
      </c>
      <c r="B676" t="s">
        <v>2111</v>
      </c>
      <c r="C676" t="s">
        <v>874</v>
      </c>
      <c r="D676" s="1">
        <v>760407</v>
      </c>
      <c r="E676" t="s">
        <v>833</v>
      </c>
      <c r="F676" t="s">
        <v>972</v>
      </c>
      <c r="G676" t="s">
        <v>8</v>
      </c>
      <c r="H676" t="s">
        <v>857</v>
      </c>
      <c r="I676" t="s">
        <v>2112</v>
      </c>
      <c r="J676">
        <v>30377072</v>
      </c>
      <c r="K676" t="str">
        <f t="shared" si="10"/>
        <v>30377072-DISEÑO</v>
      </c>
      <c r="L676" t="s">
        <v>8</v>
      </c>
    </row>
    <row r="677" spans="1:12" x14ac:dyDescent="0.25">
      <c r="A677" t="s">
        <v>9</v>
      </c>
      <c r="B677" t="s">
        <v>2113</v>
      </c>
      <c r="C677" t="s">
        <v>964</v>
      </c>
      <c r="D677" s="1">
        <v>85539</v>
      </c>
      <c r="E677" t="s">
        <v>245</v>
      </c>
      <c r="F677" t="s">
        <v>837</v>
      </c>
      <c r="G677" t="s">
        <v>8</v>
      </c>
      <c r="H677" t="s">
        <v>931</v>
      </c>
      <c r="I677" t="s">
        <v>2114</v>
      </c>
      <c r="J677">
        <v>30095333</v>
      </c>
      <c r="K677" t="str">
        <f t="shared" si="10"/>
        <v>30095333-DISEÑO</v>
      </c>
      <c r="L677" t="s">
        <v>8</v>
      </c>
    </row>
    <row r="678" spans="1:12" x14ac:dyDescent="0.25">
      <c r="A678" t="s">
        <v>168</v>
      </c>
      <c r="B678" t="s">
        <v>2115</v>
      </c>
      <c r="D678" s="1">
        <v>22466445</v>
      </c>
      <c r="E678" t="s">
        <v>833</v>
      </c>
      <c r="F678" t="s">
        <v>834</v>
      </c>
      <c r="G678" t="s">
        <v>8</v>
      </c>
      <c r="H678" t="s">
        <v>275</v>
      </c>
      <c r="I678" t="s">
        <v>2116</v>
      </c>
      <c r="J678">
        <v>30066206</v>
      </c>
      <c r="K678" t="str">
        <f t="shared" si="10"/>
        <v>30066206-EJECUCION</v>
      </c>
      <c r="L678" t="s">
        <v>8</v>
      </c>
    </row>
    <row r="679" spans="1:12" x14ac:dyDescent="0.25">
      <c r="A679" t="s">
        <v>168</v>
      </c>
      <c r="B679" t="s">
        <v>2117</v>
      </c>
      <c r="C679" t="s">
        <v>41</v>
      </c>
      <c r="D679" s="1">
        <v>995521</v>
      </c>
      <c r="E679" t="s">
        <v>245</v>
      </c>
      <c r="F679" t="s">
        <v>837</v>
      </c>
      <c r="G679" t="s">
        <v>8</v>
      </c>
      <c r="H679" t="s">
        <v>841</v>
      </c>
      <c r="I679" t="s">
        <v>2118</v>
      </c>
      <c r="J679">
        <v>30086022</v>
      </c>
      <c r="K679" t="str">
        <f t="shared" si="10"/>
        <v>30086022-EJECUCION</v>
      </c>
      <c r="L679" t="s">
        <v>8</v>
      </c>
    </row>
    <row r="680" spans="1:12" x14ac:dyDescent="0.25">
      <c r="A680" t="s">
        <v>168</v>
      </c>
      <c r="B680" t="s">
        <v>2119</v>
      </c>
      <c r="C680" t="s">
        <v>289</v>
      </c>
      <c r="D680" s="1">
        <v>127406</v>
      </c>
      <c r="E680" t="s">
        <v>245</v>
      </c>
      <c r="F680" t="s">
        <v>837</v>
      </c>
      <c r="H680" t="s">
        <v>838</v>
      </c>
      <c r="I680" t="s">
        <v>2120</v>
      </c>
      <c r="J680">
        <v>30124378</v>
      </c>
      <c r="K680" t="str">
        <f t="shared" si="10"/>
        <v>30124378-EJECUCION</v>
      </c>
    </row>
    <row r="681" spans="1:12" x14ac:dyDescent="0.25">
      <c r="A681" t="s">
        <v>168</v>
      </c>
      <c r="B681" t="s">
        <v>2121</v>
      </c>
      <c r="C681" t="s">
        <v>289</v>
      </c>
      <c r="D681" s="1">
        <v>230919</v>
      </c>
      <c r="E681" t="s">
        <v>245</v>
      </c>
      <c r="F681" t="s">
        <v>837</v>
      </c>
      <c r="H681" t="s">
        <v>838</v>
      </c>
      <c r="I681" t="s">
        <v>2122</v>
      </c>
      <c r="J681">
        <v>30134514</v>
      </c>
      <c r="K681" t="str">
        <f t="shared" si="10"/>
        <v>30134514-EJECUCION</v>
      </c>
    </row>
    <row r="682" spans="1:12" x14ac:dyDescent="0.25">
      <c r="A682" t="s">
        <v>168</v>
      </c>
      <c r="B682" t="s">
        <v>2123</v>
      </c>
      <c r="C682" t="s">
        <v>38</v>
      </c>
      <c r="D682" s="1">
        <v>988042</v>
      </c>
      <c r="E682" t="s">
        <v>245</v>
      </c>
      <c r="F682" t="s">
        <v>837</v>
      </c>
      <c r="G682" t="s">
        <v>8</v>
      </c>
      <c r="H682" t="s">
        <v>841</v>
      </c>
      <c r="I682" t="s">
        <v>2124</v>
      </c>
      <c r="J682">
        <v>30343540</v>
      </c>
      <c r="K682" t="str">
        <f t="shared" si="10"/>
        <v>30343540-EJECUCION</v>
      </c>
      <c r="L682" t="s">
        <v>8</v>
      </c>
    </row>
    <row r="683" spans="1:12" x14ac:dyDescent="0.25">
      <c r="A683" t="s">
        <v>168</v>
      </c>
      <c r="B683" t="s">
        <v>2125</v>
      </c>
      <c r="C683" t="s">
        <v>890</v>
      </c>
      <c r="D683" s="1">
        <v>2581194</v>
      </c>
      <c r="E683" t="s">
        <v>833</v>
      </c>
      <c r="F683" t="s">
        <v>911</v>
      </c>
      <c r="H683" t="s">
        <v>275</v>
      </c>
      <c r="I683" t="s">
        <v>2126</v>
      </c>
      <c r="J683">
        <v>30127010</v>
      </c>
      <c r="K683" t="str">
        <f t="shared" si="10"/>
        <v>30127010-EJECUCION</v>
      </c>
    </row>
    <row r="684" spans="1:12" x14ac:dyDescent="0.25">
      <c r="A684" t="s">
        <v>168</v>
      </c>
      <c r="B684" t="s">
        <v>2127</v>
      </c>
      <c r="D684" s="1">
        <v>1858196</v>
      </c>
      <c r="E684" t="s">
        <v>245</v>
      </c>
      <c r="F684" t="s">
        <v>837</v>
      </c>
      <c r="G684" t="s">
        <v>8</v>
      </c>
      <c r="H684" t="s">
        <v>274</v>
      </c>
      <c r="I684" t="s">
        <v>2128</v>
      </c>
      <c r="J684">
        <v>30136310</v>
      </c>
      <c r="K684" t="str">
        <f t="shared" si="10"/>
        <v>30136310-EJECUCION</v>
      </c>
      <c r="L684" t="s">
        <v>8</v>
      </c>
    </row>
    <row r="685" spans="1:12" x14ac:dyDescent="0.25">
      <c r="A685" t="s">
        <v>168</v>
      </c>
      <c r="B685" t="s">
        <v>2129</v>
      </c>
      <c r="C685" t="s">
        <v>41</v>
      </c>
      <c r="D685" s="1">
        <v>30000</v>
      </c>
      <c r="E685" t="s">
        <v>245</v>
      </c>
      <c r="F685" t="s">
        <v>837</v>
      </c>
      <c r="H685" t="s">
        <v>857</v>
      </c>
      <c r="I685" t="s">
        <v>2130</v>
      </c>
      <c r="J685">
        <v>30487287</v>
      </c>
      <c r="K685" t="str">
        <f t="shared" si="10"/>
        <v>30487287-EJECUCION</v>
      </c>
    </row>
    <row r="686" spans="1:12" x14ac:dyDescent="0.25">
      <c r="A686" t="s">
        <v>168</v>
      </c>
      <c r="B686" t="s">
        <v>2131</v>
      </c>
      <c r="C686" t="s">
        <v>22</v>
      </c>
      <c r="D686" s="1">
        <v>153092</v>
      </c>
      <c r="E686" t="s">
        <v>245</v>
      </c>
      <c r="F686" t="s">
        <v>837</v>
      </c>
      <c r="H686" t="s">
        <v>274</v>
      </c>
      <c r="I686" t="s">
        <v>2132</v>
      </c>
      <c r="J686">
        <v>30458984</v>
      </c>
      <c r="K686" t="str">
        <f t="shared" si="10"/>
        <v>30458984-EJECUCION</v>
      </c>
    </row>
    <row r="687" spans="1:12" x14ac:dyDescent="0.25">
      <c r="A687" t="s">
        <v>168</v>
      </c>
      <c r="B687" t="s">
        <v>2133</v>
      </c>
      <c r="C687" t="s">
        <v>45</v>
      </c>
      <c r="D687" s="1">
        <v>92340</v>
      </c>
      <c r="E687" t="s">
        <v>245</v>
      </c>
      <c r="F687" t="s">
        <v>837</v>
      </c>
      <c r="H687" t="s">
        <v>841</v>
      </c>
      <c r="I687" t="s">
        <v>2134</v>
      </c>
      <c r="J687">
        <v>40000639</v>
      </c>
      <c r="K687" t="str">
        <f t="shared" si="10"/>
        <v>40000639-EJECUCION</v>
      </c>
    </row>
    <row r="688" spans="1:12" x14ac:dyDescent="0.25">
      <c r="A688" t="s">
        <v>168</v>
      </c>
      <c r="B688" t="s">
        <v>2135</v>
      </c>
      <c r="C688" t="s">
        <v>16</v>
      </c>
      <c r="D688" s="1">
        <v>89685</v>
      </c>
      <c r="E688" t="s">
        <v>245</v>
      </c>
      <c r="F688" t="s">
        <v>837</v>
      </c>
      <c r="H688" t="s">
        <v>286</v>
      </c>
      <c r="I688" t="s">
        <v>2136</v>
      </c>
      <c r="J688">
        <v>30482960</v>
      </c>
      <c r="K688" t="str">
        <f t="shared" si="10"/>
        <v>30482960-EJECUCION</v>
      </c>
    </row>
    <row r="689" spans="1:12" x14ac:dyDescent="0.25">
      <c r="A689" t="s">
        <v>169</v>
      </c>
      <c r="B689" t="s">
        <v>2137</v>
      </c>
      <c r="C689" t="s">
        <v>43</v>
      </c>
      <c r="D689" s="1">
        <v>102113</v>
      </c>
      <c r="E689" t="s">
        <v>245</v>
      </c>
      <c r="F689" t="s">
        <v>837</v>
      </c>
      <c r="G689" t="s">
        <v>296</v>
      </c>
      <c r="H689" t="s">
        <v>286</v>
      </c>
      <c r="I689" t="s">
        <v>2138</v>
      </c>
      <c r="J689">
        <v>30316824</v>
      </c>
      <c r="K689" t="str">
        <f t="shared" si="10"/>
        <v>30316824-PREFACTIBILIDAD</v>
      </c>
      <c r="L689" t="s">
        <v>296</v>
      </c>
    </row>
    <row r="690" spans="1:12" x14ac:dyDescent="0.25">
      <c r="A690" t="s">
        <v>168</v>
      </c>
      <c r="B690" t="s">
        <v>2139</v>
      </c>
      <c r="C690" t="s">
        <v>964</v>
      </c>
      <c r="D690" s="1">
        <v>94392</v>
      </c>
      <c r="E690" t="s">
        <v>245</v>
      </c>
      <c r="F690" t="s">
        <v>837</v>
      </c>
      <c r="H690" t="s">
        <v>845</v>
      </c>
      <c r="I690" t="s">
        <v>2140</v>
      </c>
      <c r="J690">
        <v>30488318</v>
      </c>
      <c r="K690" t="str">
        <f t="shared" si="10"/>
        <v>30488318-EJECUCION</v>
      </c>
    </row>
    <row r="691" spans="1:12" x14ac:dyDescent="0.25">
      <c r="A691" t="s">
        <v>168</v>
      </c>
      <c r="B691" t="s">
        <v>2141</v>
      </c>
      <c r="C691" t="s">
        <v>874</v>
      </c>
      <c r="D691" s="1">
        <v>1855183</v>
      </c>
      <c r="E691" t="s">
        <v>245</v>
      </c>
      <c r="F691" t="s">
        <v>837</v>
      </c>
      <c r="G691" t="s">
        <v>142</v>
      </c>
      <c r="H691" t="s">
        <v>841</v>
      </c>
      <c r="I691" t="s">
        <v>2142</v>
      </c>
      <c r="J691">
        <v>30066636</v>
      </c>
      <c r="K691" t="str">
        <f t="shared" si="10"/>
        <v>30066636-EJECUCION</v>
      </c>
      <c r="L691" t="s">
        <v>142</v>
      </c>
    </row>
    <row r="692" spans="1:12" x14ac:dyDescent="0.25">
      <c r="A692" t="s">
        <v>168</v>
      </c>
      <c r="B692" t="s">
        <v>2143</v>
      </c>
      <c r="C692" t="s">
        <v>26</v>
      </c>
      <c r="D692" s="1">
        <v>452662</v>
      </c>
      <c r="E692" t="s">
        <v>245</v>
      </c>
      <c r="F692" t="s">
        <v>837</v>
      </c>
      <c r="G692" t="s">
        <v>8</v>
      </c>
      <c r="H692" t="s">
        <v>845</v>
      </c>
      <c r="I692" t="s">
        <v>2144</v>
      </c>
      <c r="J692">
        <v>30212472</v>
      </c>
      <c r="K692" t="str">
        <f t="shared" si="10"/>
        <v>30212472-EJECUCION</v>
      </c>
      <c r="L692" t="s">
        <v>8</v>
      </c>
    </row>
    <row r="693" spans="1:12" x14ac:dyDescent="0.25">
      <c r="A693" t="s">
        <v>168</v>
      </c>
      <c r="B693" t="s">
        <v>2145</v>
      </c>
      <c r="D693" s="1">
        <v>769500</v>
      </c>
      <c r="E693" t="s">
        <v>245</v>
      </c>
      <c r="F693" t="s">
        <v>837</v>
      </c>
      <c r="H693" t="s">
        <v>342</v>
      </c>
      <c r="I693" t="s">
        <v>2146</v>
      </c>
      <c r="J693">
        <v>40001044</v>
      </c>
      <c r="K693" t="str">
        <f t="shared" si="10"/>
        <v>40001044-EJECUCION</v>
      </c>
    </row>
    <row r="694" spans="1:12" x14ac:dyDescent="0.25">
      <c r="A694" t="s">
        <v>9</v>
      </c>
      <c r="B694" t="s">
        <v>2147</v>
      </c>
      <c r="C694" t="s">
        <v>39</v>
      </c>
      <c r="D694" s="1">
        <v>683381</v>
      </c>
      <c r="E694" t="s">
        <v>833</v>
      </c>
      <c r="F694" t="s">
        <v>972</v>
      </c>
      <c r="G694" t="s">
        <v>8</v>
      </c>
      <c r="H694" t="s">
        <v>342</v>
      </c>
      <c r="I694" t="s">
        <v>2148</v>
      </c>
      <c r="J694">
        <v>30071373</v>
      </c>
      <c r="K694" t="str">
        <f t="shared" si="10"/>
        <v>30071373-DISEÑO</v>
      </c>
      <c r="L694" t="s">
        <v>8</v>
      </c>
    </row>
    <row r="695" spans="1:12" x14ac:dyDescent="0.25">
      <c r="A695" t="s">
        <v>9</v>
      </c>
      <c r="B695" t="s">
        <v>1835</v>
      </c>
      <c r="C695" t="s">
        <v>31</v>
      </c>
      <c r="D695" s="1">
        <v>170627</v>
      </c>
      <c r="E695" t="s">
        <v>833</v>
      </c>
      <c r="F695" t="s">
        <v>972</v>
      </c>
      <c r="G695" t="s">
        <v>8</v>
      </c>
      <c r="H695" t="s">
        <v>857</v>
      </c>
      <c r="I695" t="s">
        <v>1836</v>
      </c>
      <c r="J695">
        <v>30339423</v>
      </c>
      <c r="K695" t="str">
        <f t="shared" si="10"/>
        <v>30339423-DISEÑO</v>
      </c>
      <c r="L695" t="s">
        <v>8</v>
      </c>
    </row>
    <row r="696" spans="1:12" x14ac:dyDescent="0.25">
      <c r="A696" t="s">
        <v>168</v>
      </c>
      <c r="B696" t="s">
        <v>2149</v>
      </c>
      <c r="C696" t="s">
        <v>24</v>
      </c>
      <c r="D696" s="1">
        <v>300000</v>
      </c>
      <c r="E696" t="s">
        <v>833</v>
      </c>
      <c r="F696" t="s">
        <v>1260</v>
      </c>
      <c r="H696" t="s">
        <v>931</v>
      </c>
      <c r="I696" t="s">
        <v>2150</v>
      </c>
      <c r="J696">
        <v>40002671</v>
      </c>
      <c r="K696" t="str">
        <f t="shared" si="10"/>
        <v>40002671-EJECUCION</v>
      </c>
    </row>
    <row r="697" spans="1:12" x14ac:dyDescent="0.25">
      <c r="A697" t="s">
        <v>168</v>
      </c>
      <c r="B697" t="s">
        <v>2151</v>
      </c>
      <c r="D697" s="1">
        <v>230000</v>
      </c>
      <c r="E697" t="s">
        <v>245</v>
      </c>
      <c r="F697" t="s">
        <v>837</v>
      </c>
      <c r="H697" t="s">
        <v>286</v>
      </c>
      <c r="I697" t="s">
        <v>2152</v>
      </c>
      <c r="J697">
        <v>30484364</v>
      </c>
      <c r="K697" t="str">
        <f t="shared" si="10"/>
        <v>30484364-EJECUCION</v>
      </c>
    </row>
    <row r="698" spans="1:12" x14ac:dyDescent="0.25">
      <c r="A698" t="s">
        <v>168</v>
      </c>
      <c r="B698" t="s">
        <v>2153</v>
      </c>
      <c r="C698" t="s">
        <v>890</v>
      </c>
      <c r="D698" s="1">
        <v>715714</v>
      </c>
      <c r="E698" t="s">
        <v>245</v>
      </c>
      <c r="F698" t="s">
        <v>837</v>
      </c>
      <c r="G698" t="s">
        <v>8</v>
      </c>
      <c r="H698" t="s">
        <v>275</v>
      </c>
      <c r="I698" t="s">
        <v>2154</v>
      </c>
      <c r="J698">
        <v>30356933</v>
      </c>
      <c r="K698" t="str">
        <f t="shared" si="10"/>
        <v>30356933-EJECUCION</v>
      </c>
      <c r="L698" t="s">
        <v>8</v>
      </c>
    </row>
    <row r="699" spans="1:12" x14ac:dyDescent="0.25">
      <c r="A699" t="s">
        <v>168</v>
      </c>
      <c r="B699" t="s">
        <v>2155</v>
      </c>
      <c r="D699" s="1">
        <v>83104</v>
      </c>
      <c r="E699" t="s">
        <v>245</v>
      </c>
      <c r="F699" t="s">
        <v>837</v>
      </c>
      <c r="H699" t="s">
        <v>342</v>
      </c>
      <c r="I699" t="s">
        <v>2156</v>
      </c>
      <c r="J699">
        <v>40000845</v>
      </c>
      <c r="K699" t="str">
        <f t="shared" si="10"/>
        <v>40000845-EJECUCION</v>
      </c>
    </row>
    <row r="700" spans="1:12" x14ac:dyDescent="0.25">
      <c r="A700" t="s">
        <v>9</v>
      </c>
      <c r="B700" t="s">
        <v>2157</v>
      </c>
      <c r="D700" s="1">
        <v>590248</v>
      </c>
      <c r="E700" t="s">
        <v>833</v>
      </c>
      <c r="F700" t="s">
        <v>834</v>
      </c>
      <c r="G700" t="s">
        <v>8</v>
      </c>
      <c r="H700" t="s">
        <v>275</v>
      </c>
      <c r="I700" t="s">
        <v>2158</v>
      </c>
      <c r="J700">
        <v>30398175</v>
      </c>
      <c r="K700" t="str">
        <f t="shared" si="10"/>
        <v>30398175-DISEÑO</v>
      </c>
      <c r="L700" t="s">
        <v>8</v>
      </c>
    </row>
    <row r="701" spans="1:12" x14ac:dyDescent="0.25">
      <c r="A701" t="s">
        <v>9</v>
      </c>
      <c r="B701" t="s">
        <v>2159</v>
      </c>
      <c r="C701" t="s">
        <v>31</v>
      </c>
      <c r="D701" s="1">
        <v>476798</v>
      </c>
      <c r="E701" t="s">
        <v>833</v>
      </c>
      <c r="F701" t="s">
        <v>920</v>
      </c>
      <c r="G701" t="s">
        <v>8</v>
      </c>
      <c r="H701" t="s">
        <v>921</v>
      </c>
      <c r="I701" t="s">
        <v>2160</v>
      </c>
      <c r="J701">
        <v>30136723</v>
      </c>
      <c r="K701" t="str">
        <f t="shared" si="10"/>
        <v>30136723-DISEÑO</v>
      </c>
      <c r="L701" t="s">
        <v>8</v>
      </c>
    </row>
    <row r="702" spans="1:12" x14ac:dyDescent="0.25">
      <c r="A702" t="s">
        <v>168</v>
      </c>
      <c r="B702" t="s">
        <v>568</v>
      </c>
      <c r="C702" t="s">
        <v>27</v>
      </c>
      <c r="D702" s="1">
        <v>1595765</v>
      </c>
      <c r="E702" t="s">
        <v>245</v>
      </c>
      <c r="F702" t="s">
        <v>837</v>
      </c>
      <c r="G702" t="s">
        <v>8</v>
      </c>
      <c r="H702" t="s">
        <v>931</v>
      </c>
      <c r="I702" t="s">
        <v>2161</v>
      </c>
      <c r="J702">
        <v>30085373</v>
      </c>
      <c r="K702" t="str">
        <f t="shared" si="10"/>
        <v>30085373-EJECUCION</v>
      </c>
      <c r="L702" t="s">
        <v>8</v>
      </c>
    </row>
    <row r="703" spans="1:12" x14ac:dyDescent="0.25">
      <c r="A703" t="s">
        <v>9</v>
      </c>
      <c r="B703" t="s">
        <v>2162</v>
      </c>
      <c r="C703" t="s">
        <v>39</v>
      </c>
      <c r="D703" s="1">
        <v>20520</v>
      </c>
      <c r="E703" t="s">
        <v>245</v>
      </c>
      <c r="F703" t="s">
        <v>837</v>
      </c>
      <c r="G703" t="s">
        <v>296</v>
      </c>
      <c r="H703" t="s">
        <v>845</v>
      </c>
      <c r="I703" t="s">
        <v>2163</v>
      </c>
      <c r="J703">
        <v>40000178</v>
      </c>
      <c r="K703" t="str">
        <f t="shared" si="10"/>
        <v>40000178-DISEÑO</v>
      </c>
      <c r="L703" t="s">
        <v>296</v>
      </c>
    </row>
    <row r="704" spans="1:12" x14ac:dyDescent="0.25">
      <c r="A704" t="s">
        <v>9</v>
      </c>
      <c r="B704" t="s">
        <v>2164</v>
      </c>
      <c r="C704" t="s">
        <v>25</v>
      </c>
      <c r="D704" s="1">
        <v>1060062</v>
      </c>
      <c r="E704" t="s">
        <v>833</v>
      </c>
      <c r="F704" t="s">
        <v>834</v>
      </c>
      <c r="G704" t="s">
        <v>8</v>
      </c>
      <c r="H704" t="s">
        <v>275</v>
      </c>
      <c r="I704" t="s">
        <v>2165</v>
      </c>
      <c r="J704">
        <v>30384933</v>
      </c>
      <c r="K704" t="str">
        <f t="shared" si="10"/>
        <v>30384933-DISEÑO</v>
      </c>
      <c r="L704" t="s">
        <v>8</v>
      </c>
    </row>
    <row r="705" spans="1:12" x14ac:dyDescent="0.25">
      <c r="A705" t="s">
        <v>168</v>
      </c>
      <c r="B705" t="s">
        <v>2166</v>
      </c>
      <c r="C705" t="s">
        <v>27</v>
      </c>
      <c r="D705" s="1">
        <v>7603023</v>
      </c>
      <c r="E705" t="s">
        <v>833</v>
      </c>
      <c r="F705" t="s">
        <v>834</v>
      </c>
      <c r="G705" t="s">
        <v>8</v>
      </c>
      <c r="H705" t="s">
        <v>275</v>
      </c>
      <c r="I705" t="s">
        <v>2167</v>
      </c>
      <c r="J705">
        <v>30416124</v>
      </c>
      <c r="K705" t="str">
        <f t="shared" si="10"/>
        <v>30416124-EJECUCION</v>
      </c>
      <c r="L705" t="s">
        <v>8</v>
      </c>
    </row>
    <row r="706" spans="1:12" x14ac:dyDescent="0.25">
      <c r="A706" t="s">
        <v>168</v>
      </c>
      <c r="B706" t="s">
        <v>2168</v>
      </c>
      <c r="C706" t="s">
        <v>35</v>
      </c>
      <c r="D706" s="1">
        <v>216115</v>
      </c>
      <c r="E706" t="s">
        <v>245</v>
      </c>
      <c r="F706" t="s">
        <v>837</v>
      </c>
      <c r="H706" t="s">
        <v>275</v>
      </c>
      <c r="I706" t="s">
        <v>2169</v>
      </c>
      <c r="J706">
        <v>40000775</v>
      </c>
      <c r="K706" t="str">
        <f t="shared" si="10"/>
        <v>40000775-EJECUCION</v>
      </c>
    </row>
    <row r="707" spans="1:12" x14ac:dyDescent="0.25">
      <c r="A707" t="s">
        <v>168</v>
      </c>
      <c r="B707" t="s">
        <v>2170</v>
      </c>
      <c r="C707" t="s">
        <v>890</v>
      </c>
      <c r="D707" s="1">
        <v>1730713</v>
      </c>
      <c r="E707" t="s">
        <v>245</v>
      </c>
      <c r="F707" t="s">
        <v>837</v>
      </c>
      <c r="H707" t="s">
        <v>841</v>
      </c>
      <c r="I707" t="s">
        <v>2171</v>
      </c>
      <c r="J707">
        <v>30077490</v>
      </c>
      <c r="K707" t="str">
        <f t="shared" ref="K707:K770" si="11">CONCATENATE(J707,"-",A707)</f>
        <v>30077490-EJECUCION</v>
      </c>
    </row>
    <row r="708" spans="1:12" x14ac:dyDescent="0.25">
      <c r="A708" t="s">
        <v>168</v>
      </c>
      <c r="B708" t="s">
        <v>2172</v>
      </c>
      <c r="C708" t="s">
        <v>29</v>
      </c>
      <c r="D708" s="1">
        <v>41032</v>
      </c>
      <c r="E708" t="s">
        <v>245</v>
      </c>
      <c r="F708" t="s">
        <v>837</v>
      </c>
      <c r="H708" t="s">
        <v>845</v>
      </c>
      <c r="I708" t="s">
        <v>2173</v>
      </c>
      <c r="J708">
        <v>30488929</v>
      </c>
      <c r="K708" t="str">
        <f t="shared" si="11"/>
        <v>30488929-EJECUCION</v>
      </c>
    </row>
    <row r="709" spans="1:12" x14ac:dyDescent="0.25">
      <c r="A709" t="s">
        <v>168</v>
      </c>
      <c r="B709" t="s">
        <v>2174</v>
      </c>
      <c r="C709" t="s">
        <v>26</v>
      </c>
      <c r="D709" s="1">
        <v>1281909</v>
      </c>
      <c r="E709" t="s">
        <v>833</v>
      </c>
      <c r="F709" t="s">
        <v>977</v>
      </c>
      <c r="H709" t="s">
        <v>274</v>
      </c>
      <c r="I709" t="s">
        <v>2175</v>
      </c>
      <c r="J709">
        <v>30116068</v>
      </c>
      <c r="K709" t="str">
        <f t="shared" si="11"/>
        <v>30116068-EJECUCION</v>
      </c>
    </row>
    <row r="710" spans="1:12" x14ac:dyDescent="0.25">
      <c r="A710" t="s">
        <v>168</v>
      </c>
      <c r="B710" t="s">
        <v>2176</v>
      </c>
      <c r="C710" t="s">
        <v>22</v>
      </c>
      <c r="D710" s="1">
        <v>67716</v>
      </c>
      <c r="E710" t="s">
        <v>245</v>
      </c>
      <c r="F710" t="s">
        <v>837</v>
      </c>
      <c r="H710" t="s">
        <v>864</v>
      </c>
      <c r="I710" t="s">
        <v>2177</v>
      </c>
      <c r="J710">
        <v>30488074</v>
      </c>
      <c r="K710" t="str">
        <f t="shared" si="11"/>
        <v>30488074-EJECUCION</v>
      </c>
    </row>
    <row r="711" spans="1:12" x14ac:dyDescent="0.25">
      <c r="A711" t="s">
        <v>168</v>
      </c>
      <c r="B711" t="s">
        <v>2178</v>
      </c>
      <c r="C711" t="s">
        <v>964</v>
      </c>
      <c r="D711" s="1">
        <v>67000</v>
      </c>
      <c r="E711" t="s">
        <v>833</v>
      </c>
      <c r="F711" t="s">
        <v>1260</v>
      </c>
      <c r="H711" t="s">
        <v>931</v>
      </c>
      <c r="I711" t="s">
        <v>2179</v>
      </c>
      <c r="J711">
        <v>40003084</v>
      </c>
      <c r="K711" t="str">
        <f t="shared" si="11"/>
        <v>40003084-EJECUCION</v>
      </c>
    </row>
    <row r="712" spans="1:12" x14ac:dyDescent="0.25">
      <c r="A712" t="s">
        <v>168</v>
      </c>
      <c r="B712" t="s">
        <v>2180</v>
      </c>
      <c r="C712" t="s">
        <v>24</v>
      </c>
      <c r="D712" s="1">
        <v>70000</v>
      </c>
      <c r="E712" t="s">
        <v>245</v>
      </c>
      <c r="F712" t="s">
        <v>837</v>
      </c>
      <c r="H712" t="s">
        <v>286</v>
      </c>
      <c r="I712" t="s">
        <v>2181</v>
      </c>
      <c r="J712">
        <v>40000578</v>
      </c>
      <c r="K712" t="str">
        <f t="shared" si="11"/>
        <v>40000578-EJECUCION</v>
      </c>
    </row>
    <row r="713" spans="1:12" x14ac:dyDescent="0.25">
      <c r="A713" t="s">
        <v>168</v>
      </c>
      <c r="B713" t="s">
        <v>2182</v>
      </c>
      <c r="C713" t="s">
        <v>33</v>
      </c>
      <c r="D713" s="1">
        <v>51300</v>
      </c>
      <c r="E713" t="s">
        <v>245</v>
      </c>
      <c r="F713" t="s">
        <v>837</v>
      </c>
      <c r="H713" t="s">
        <v>286</v>
      </c>
      <c r="I713" t="s">
        <v>2183</v>
      </c>
      <c r="J713">
        <v>30488068</v>
      </c>
      <c r="K713" t="str">
        <f t="shared" si="11"/>
        <v>30488068-EJECUCION</v>
      </c>
    </row>
    <row r="714" spans="1:12" x14ac:dyDescent="0.25">
      <c r="A714" t="s">
        <v>168</v>
      </c>
      <c r="B714" t="s">
        <v>2184</v>
      </c>
      <c r="C714" t="s">
        <v>41</v>
      </c>
      <c r="D714" s="1">
        <v>111431</v>
      </c>
      <c r="E714" t="s">
        <v>245</v>
      </c>
      <c r="F714" t="s">
        <v>837</v>
      </c>
      <c r="H714" t="s">
        <v>861</v>
      </c>
      <c r="I714" t="s">
        <v>2185</v>
      </c>
      <c r="J714">
        <v>30484726</v>
      </c>
      <c r="K714" t="str">
        <f t="shared" si="11"/>
        <v>30484726-EJECUCION</v>
      </c>
    </row>
    <row r="715" spans="1:12" x14ac:dyDescent="0.25">
      <c r="A715" t="s">
        <v>168</v>
      </c>
      <c r="B715" t="s">
        <v>270</v>
      </c>
      <c r="C715" t="s">
        <v>874</v>
      </c>
      <c r="D715" s="1">
        <v>2368581</v>
      </c>
      <c r="E715" t="s">
        <v>245</v>
      </c>
      <c r="F715" t="s">
        <v>837</v>
      </c>
      <c r="H715" t="s">
        <v>893</v>
      </c>
      <c r="I715" t="s">
        <v>2186</v>
      </c>
      <c r="J715">
        <v>30077182</v>
      </c>
      <c r="K715" t="str">
        <f t="shared" si="11"/>
        <v>30077182-EJECUCION</v>
      </c>
    </row>
    <row r="716" spans="1:12" x14ac:dyDescent="0.25">
      <c r="A716" t="s">
        <v>168</v>
      </c>
      <c r="B716" t="s">
        <v>2187</v>
      </c>
      <c r="C716" t="s">
        <v>877</v>
      </c>
      <c r="D716" s="1">
        <v>307800</v>
      </c>
      <c r="E716" t="s">
        <v>245</v>
      </c>
      <c r="F716" t="s">
        <v>837</v>
      </c>
      <c r="H716" t="s">
        <v>286</v>
      </c>
      <c r="I716" t="s">
        <v>2188</v>
      </c>
      <c r="J716">
        <v>40001253</v>
      </c>
      <c r="K716" t="str">
        <f t="shared" si="11"/>
        <v>40001253-EJECUCION</v>
      </c>
    </row>
    <row r="717" spans="1:12" x14ac:dyDescent="0.25">
      <c r="A717" t="s">
        <v>168</v>
      </c>
      <c r="B717" t="s">
        <v>2189</v>
      </c>
      <c r="C717" t="s">
        <v>31</v>
      </c>
      <c r="D717" s="1">
        <v>1434453</v>
      </c>
      <c r="E717" t="s">
        <v>833</v>
      </c>
      <c r="F717" t="s">
        <v>911</v>
      </c>
      <c r="H717" t="s">
        <v>857</v>
      </c>
      <c r="I717" t="s">
        <v>2190</v>
      </c>
      <c r="J717">
        <v>30442072</v>
      </c>
      <c r="K717" t="str">
        <f t="shared" si="11"/>
        <v>30442072-EJECUCION</v>
      </c>
    </row>
    <row r="718" spans="1:12" x14ac:dyDescent="0.25">
      <c r="A718" t="s">
        <v>168</v>
      </c>
      <c r="B718" t="s">
        <v>2191</v>
      </c>
      <c r="C718" t="s">
        <v>24</v>
      </c>
      <c r="D718" s="1">
        <v>490586</v>
      </c>
      <c r="E718" t="s">
        <v>245</v>
      </c>
      <c r="F718" t="s">
        <v>837</v>
      </c>
      <c r="H718" t="s">
        <v>286</v>
      </c>
      <c r="I718" t="s">
        <v>2192</v>
      </c>
      <c r="J718">
        <v>40003076</v>
      </c>
      <c r="K718" t="str">
        <f t="shared" si="11"/>
        <v>40003076-EJECUCION</v>
      </c>
    </row>
    <row r="719" spans="1:12" x14ac:dyDescent="0.25">
      <c r="A719" t="s">
        <v>168</v>
      </c>
      <c r="B719" t="s">
        <v>2193</v>
      </c>
      <c r="C719" t="s">
        <v>43</v>
      </c>
      <c r="D719" s="1">
        <v>698315</v>
      </c>
      <c r="E719" t="s">
        <v>245</v>
      </c>
      <c r="F719" t="s">
        <v>837</v>
      </c>
      <c r="G719" t="s">
        <v>8</v>
      </c>
      <c r="H719" t="s">
        <v>893</v>
      </c>
      <c r="I719" t="s">
        <v>2194</v>
      </c>
      <c r="J719">
        <v>30115295</v>
      </c>
      <c r="K719" t="str">
        <f t="shared" si="11"/>
        <v>30115295-EJECUCION</v>
      </c>
      <c r="L719" t="s">
        <v>8</v>
      </c>
    </row>
    <row r="720" spans="1:12" x14ac:dyDescent="0.25">
      <c r="A720" t="s">
        <v>168</v>
      </c>
      <c r="B720" t="s">
        <v>2195</v>
      </c>
      <c r="D720" s="1">
        <v>100293</v>
      </c>
      <c r="E720" t="s">
        <v>245</v>
      </c>
      <c r="F720" t="s">
        <v>837</v>
      </c>
      <c r="H720" t="s">
        <v>861</v>
      </c>
      <c r="I720" t="s">
        <v>2196</v>
      </c>
      <c r="J720">
        <v>30342022</v>
      </c>
      <c r="K720" t="str">
        <f t="shared" si="11"/>
        <v>30342022-EJECUCION</v>
      </c>
    </row>
    <row r="721" spans="1:12" x14ac:dyDescent="0.25">
      <c r="A721" t="s">
        <v>168</v>
      </c>
      <c r="B721" t="s">
        <v>2197</v>
      </c>
      <c r="C721" t="s">
        <v>964</v>
      </c>
      <c r="D721" s="1">
        <v>27176</v>
      </c>
      <c r="E721" t="s">
        <v>245</v>
      </c>
      <c r="F721" t="s">
        <v>837</v>
      </c>
      <c r="H721" t="s">
        <v>857</v>
      </c>
      <c r="I721" t="s">
        <v>2198</v>
      </c>
      <c r="J721">
        <v>30483429</v>
      </c>
      <c r="K721" t="str">
        <f t="shared" si="11"/>
        <v>30483429-EJECUCION</v>
      </c>
    </row>
    <row r="722" spans="1:12" x14ac:dyDescent="0.25">
      <c r="A722" t="s">
        <v>168</v>
      </c>
      <c r="B722" t="s">
        <v>2199</v>
      </c>
      <c r="C722" t="s">
        <v>7</v>
      </c>
      <c r="D722" s="1">
        <v>652120</v>
      </c>
      <c r="E722" t="s">
        <v>245</v>
      </c>
      <c r="F722" t="s">
        <v>837</v>
      </c>
      <c r="H722" t="s">
        <v>286</v>
      </c>
      <c r="I722" t="s">
        <v>2200</v>
      </c>
      <c r="J722">
        <v>30087456</v>
      </c>
      <c r="K722" t="str">
        <f t="shared" si="11"/>
        <v>30087456-EJECUCION</v>
      </c>
    </row>
    <row r="723" spans="1:12" x14ac:dyDescent="0.25">
      <c r="A723" t="s">
        <v>168</v>
      </c>
      <c r="B723" t="s">
        <v>357</v>
      </c>
      <c r="C723" t="s">
        <v>7</v>
      </c>
      <c r="D723" s="1">
        <v>1703340</v>
      </c>
      <c r="E723" t="s">
        <v>245</v>
      </c>
      <c r="F723" t="s">
        <v>837</v>
      </c>
      <c r="H723" t="s">
        <v>286</v>
      </c>
      <c r="I723" t="s">
        <v>2201</v>
      </c>
      <c r="J723">
        <v>30463800</v>
      </c>
      <c r="K723" t="str">
        <f t="shared" si="11"/>
        <v>30463800-EJECUCION</v>
      </c>
    </row>
    <row r="724" spans="1:12" x14ac:dyDescent="0.25">
      <c r="A724" t="s">
        <v>168</v>
      </c>
      <c r="B724" t="s">
        <v>2202</v>
      </c>
      <c r="C724" t="s">
        <v>39</v>
      </c>
      <c r="D724" s="1">
        <v>1508918</v>
      </c>
      <c r="E724" t="s">
        <v>245</v>
      </c>
      <c r="F724" t="s">
        <v>837</v>
      </c>
      <c r="H724" t="s">
        <v>845</v>
      </c>
      <c r="I724" t="s">
        <v>2203</v>
      </c>
      <c r="J724">
        <v>30465396</v>
      </c>
      <c r="K724" t="str">
        <f t="shared" si="11"/>
        <v>30465396-EJECUCION</v>
      </c>
    </row>
    <row r="725" spans="1:12" x14ac:dyDescent="0.25">
      <c r="A725" t="s">
        <v>168</v>
      </c>
      <c r="B725" t="s">
        <v>2204</v>
      </c>
      <c r="D725" s="1">
        <v>307800</v>
      </c>
      <c r="E725" t="s">
        <v>245</v>
      </c>
      <c r="F725" t="s">
        <v>837</v>
      </c>
      <c r="H725" t="s">
        <v>861</v>
      </c>
      <c r="I725" t="s">
        <v>2205</v>
      </c>
      <c r="J725">
        <v>30468193</v>
      </c>
      <c r="K725" t="str">
        <f t="shared" si="11"/>
        <v>30468193-EJECUCION</v>
      </c>
    </row>
    <row r="726" spans="1:12" x14ac:dyDescent="0.25">
      <c r="A726" t="s">
        <v>168</v>
      </c>
      <c r="B726" t="s">
        <v>2206</v>
      </c>
      <c r="C726" t="s">
        <v>29</v>
      </c>
      <c r="D726" s="1">
        <v>355803</v>
      </c>
      <c r="E726" t="s">
        <v>245</v>
      </c>
      <c r="F726" t="s">
        <v>837</v>
      </c>
      <c r="G726" t="s">
        <v>8</v>
      </c>
      <c r="H726" t="s">
        <v>838</v>
      </c>
      <c r="I726" t="s">
        <v>2207</v>
      </c>
      <c r="J726">
        <v>30476690</v>
      </c>
      <c r="K726" t="str">
        <f t="shared" si="11"/>
        <v>30476690-EJECUCION</v>
      </c>
      <c r="L726" t="s">
        <v>8</v>
      </c>
    </row>
    <row r="727" spans="1:12" x14ac:dyDescent="0.25">
      <c r="A727" t="s">
        <v>168</v>
      </c>
      <c r="B727" t="s">
        <v>2208</v>
      </c>
      <c r="D727" s="1">
        <v>792485</v>
      </c>
      <c r="E727" t="s">
        <v>245</v>
      </c>
      <c r="F727" t="s">
        <v>837</v>
      </c>
      <c r="H727" t="s">
        <v>286</v>
      </c>
      <c r="I727" t="s">
        <v>2209</v>
      </c>
      <c r="J727">
        <v>30363825</v>
      </c>
      <c r="K727" t="str">
        <f t="shared" si="11"/>
        <v>30363825-EJECUCION</v>
      </c>
    </row>
    <row r="728" spans="1:12" x14ac:dyDescent="0.25">
      <c r="A728" t="s">
        <v>168</v>
      </c>
      <c r="B728" t="s">
        <v>2210</v>
      </c>
      <c r="C728" t="s">
        <v>39</v>
      </c>
      <c r="D728" s="1">
        <v>1330138</v>
      </c>
      <c r="E728" t="s">
        <v>245</v>
      </c>
      <c r="F728" t="s">
        <v>837</v>
      </c>
      <c r="G728" t="s">
        <v>308</v>
      </c>
      <c r="H728" t="s">
        <v>841</v>
      </c>
      <c r="I728" t="s">
        <v>2211</v>
      </c>
      <c r="J728">
        <v>30069919</v>
      </c>
      <c r="K728" t="str">
        <f t="shared" si="11"/>
        <v>30069919-EJECUCION</v>
      </c>
      <c r="L728" t="s">
        <v>308</v>
      </c>
    </row>
    <row r="729" spans="1:12" x14ac:dyDescent="0.25">
      <c r="A729" t="s">
        <v>169</v>
      </c>
      <c r="B729" t="s">
        <v>2212</v>
      </c>
      <c r="C729" t="s">
        <v>27</v>
      </c>
      <c r="D729" s="1">
        <v>134919</v>
      </c>
      <c r="E729" t="s">
        <v>245</v>
      </c>
      <c r="F729" t="s">
        <v>837</v>
      </c>
      <c r="H729" t="s">
        <v>275</v>
      </c>
      <c r="I729" t="s">
        <v>2213</v>
      </c>
      <c r="J729">
        <v>30077932</v>
      </c>
      <c r="K729" t="str">
        <f t="shared" si="11"/>
        <v>30077932-PREFACTIBILIDAD</v>
      </c>
    </row>
    <row r="730" spans="1:12" x14ac:dyDescent="0.25">
      <c r="A730" t="s">
        <v>9</v>
      </c>
      <c r="B730" t="s">
        <v>2214</v>
      </c>
      <c r="C730" t="s">
        <v>7</v>
      </c>
      <c r="D730" s="1">
        <v>232000</v>
      </c>
      <c r="E730" t="s">
        <v>245</v>
      </c>
      <c r="F730" t="s">
        <v>837</v>
      </c>
      <c r="H730" t="s">
        <v>931</v>
      </c>
      <c r="I730" t="s">
        <v>2215</v>
      </c>
      <c r="J730">
        <v>30433975</v>
      </c>
      <c r="K730" t="str">
        <f t="shared" si="11"/>
        <v>30433975-DISEÑO</v>
      </c>
    </row>
    <row r="731" spans="1:12" x14ac:dyDescent="0.25">
      <c r="A731" t="s">
        <v>168</v>
      </c>
      <c r="B731" t="s">
        <v>2216</v>
      </c>
      <c r="C731" t="s">
        <v>890</v>
      </c>
      <c r="D731" s="1">
        <v>244157</v>
      </c>
      <c r="E731" t="s">
        <v>245</v>
      </c>
      <c r="F731" t="s">
        <v>837</v>
      </c>
      <c r="G731" t="s">
        <v>8</v>
      </c>
      <c r="H731" t="s">
        <v>845</v>
      </c>
      <c r="I731" t="s">
        <v>2217</v>
      </c>
      <c r="J731">
        <v>30388872</v>
      </c>
      <c r="K731" t="str">
        <f t="shared" si="11"/>
        <v>30388872-EJECUCION</v>
      </c>
      <c r="L731" t="s">
        <v>8</v>
      </c>
    </row>
    <row r="732" spans="1:12" x14ac:dyDescent="0.25">
      <c r="A732" t="s">
        <v>168</v>
      </c>
      <c r="B732" t="s">
        <v>2218</v>
      </c>
      <c r="C732" t="s">
        <v>890</v>
      </c>
      <c r="D732" s="1">
        <v>258500</v>
      </c>
      <c r="E732" t="s">
        <v>245</v>
      </c>
      <c r="F732" t="s">
        <v>837</v>
      </c>
      <c r="G732" t="s">
        <v>8</v>
      </c>
      <c r="H732" t="s">
        <v>275</v>
      </c>
      <c r="I732" t="s">
        <v>2219</v>
      </c>
      <c r="J732">
        <v>30084978</v>
      </c>
      <c r="K732" t="str">
        <f t="shared" si="11"/>
        <v>30084978-EJECUCION</v>
      </c>
      <c r="L732" t="s">
        <v>8</v>
      </c>
    </row>
    <row r="733" spans="1:12" x14ac:dyDescent="0.25">
      <c r="A733" t="s">
        <v>168</v>
      </c>
      <c r="B733" t="s">
        <v>2220</v>
      </c>
      <c r="C733" t="s">
        <v>27</v>
      </c>
      <c r="D733" s="1">
        <v>71820</v>
      </c>
      <c r="E733" t="s">
        <v>245</v>
      </c>
      <c r="F733" t="s">
        <v>837</v>
      </c>
      <c r="H733" t="s">
        <v>286</v>
      </c>
      <c r="I733" t="s">
        <v>2221</v>
      </c>
      <c r="J733">
        <v>40000003</v>
      </c>
      <c r="K733" t="str">
        <f t="shared" si="11"/>
        <v>40000003-EJECUCION</v>
      </c>
    </row>
    <row r="734" spans="1:12" x14ac:dyDescent="0.25">
      <c r="A734" t="s">
        <v>9</v>
      </c>
      <c r="B734" t="s">
        <v>2222</v>
      </c>
      <c r="C734" t="s">
        <v>890</v>
      </c>
      <c r="D734" s="1">
        <v>84500</v>
      </c>
      <c r="E734" t="s">
        <v>833</v>
      </c>
      <c r="F734" t="s">
        <v>911</v>
      </c>
      <c r="G734" t="s">
        <v>8</v>
      </c>
      <c r="H734" t="s">
        <v>857</v>
      </c>
      <c r="I734" t="s">
        <v>2223</v>
      </c>
      <c r="J734">
        <v>30463648</v>
      </c>
      <c r="K734" t="str">
        <f t="shared" si="11"/>
        <v>30463648-DISEÑO</v>
      </c>
      <c r="L734" t="s">
        <v>8</v>
      </c>
    </row>
    <row r="735" spans="1:12" x14ac:dyDescent="0.25">
      <c r="A735" t="s">
        <v>168</v>
      </c>
      <c r="B735" t="s">
        <v>2224</v>
      </c>
      <c r="D735" s="1">
        <v>444981</v>
      </c>
      <c r="E735" t="s">
        <v>833</v>
      </c>
      <c r="F735" t="s">
        <v>2225</v>
      </c>
      <c r="G735" t="s">
        <v>8</v>
      </c>
      <c r="H735" t="s">
        <v>845</v>
      </c>
      <c r="I735" t="s">
        <v>2226</v>
      </c>
      <c r="J735">
        <v>30407973</v>
      </c>
      <c r="K735" t="str">
        <f t="shared" si="11"/>
        <v>30407973-EJECUCION</v>
      </c>
      <c r="L735" t="s">
        <v>8</v>
      </c>
    </row>
    <row r="736" spans="1:12" x14ac:dyDescent="0.25">
      <c r="A736" t="s">
        <v>168</v>
      </c>
      <c r="B736" t="s">
        <v>2227</v>
      </c>
      <c r="D736" s="1">
        <v>512998</v>
      </c>
      <c r="E736" t="s">
        <v>245</v>
      </c>
      <c r="F736" t="s">
        <v>837</v>
      </c>
      <c r="H736" t="s">
        <v>861</v>
      </c>
      <c r="I736" t="s">
        <v>2228</v>
      </c>
      <c r="J736">
        <v>30482027</v>
      </c>
      <c r="K736" t="str">
        <f t="shared" si="11"/>
        <v>30482027-EJECUCION</v>
      </c>
    </row>
    <row r="737" spans="1:12" x14ac:dyDescent="0.25">
      <c r="A737" t="s">
        <v>168</v>
      </c>
      <c r="B737" t="s">
        <v>2229</v>
      </c>
      <c r="C737" t="s">
        <v>7</v>
      </c>
      <c r="D737" s="1">
        <v>409000</v>
      </c>
      <c r="E737" t="s">
        <v>245</v>
      </c>
      <c r="F737" t="s">
        <v>837</v>
      </c>
      <c r="H737" t="s">
        <v>857</v>
      </c>
      <c r="I737" t="s">
        <v>2230</v>
      </c>
      <c r="J737">
        <v>30464699</v>
      </c>
      <c r="K737" t="str">
        <f t="shared" si="11"/>
        <v>30464699-EJECUCION</v>
      </c>
    </row>
    <row r="738" spans="1:12" x14ac:dyDescent="0.25">
      <c r="A738" t="s">
        <v>168</v>
      </c>
      <c r="B738" t="s">
        <v>2231</v>
      </c>
      <c r="C738" t="s">
        <v>289</v>
      </c>
      <c r="D738" s="1">
        <v>1000</v>
      </c>
      <c r="E738" t="s">
        <v>245</v>
      </c>
      <c r="F738" t="s">
        <v>837</v>
      </c>
      <c r="H738" t="s">
        <v>838</v>
      </c>
      <c r="I738" t="s">
        <v>2232</v>
      </c>
      <c r="J738">
        <v>30471541</v>
      </c>
      <c r="K738" t="str">
        <f t="shared" si="11"/>
        <v>30471541-EJECUCION</v>
      </c>
    </row>
    <row r="739" spans="1:12" x14ac:dyDescent="0.25">
      <c r="A739" t="s">
        <v>168</v>
      </c>
      <c r="B739" t="s">
        <v>2233</v>
      </c>
      <c r="C739" t="s">
        <v>39</v>
      </c>
      <c r="D739" s="1">
        <v>440627</v>
      </c>
      <c r="E739" t="s">
        <v>833</v>
      </c>
      <c r="F739" t="s">
        <v>972</v>
      </c>
      <c r="G739" t="s">
        <v>8</v>
      </c>
      <c r="H739" t="s">
        <v>275</v>
      </c>
      <c r="I739" t="s">
        <v>2234</v>
      </c>
      <c r="J739">
        <v>30082794</v>
      </c>
      <c r="K739" t="str">
        <f t="shared" si="11"/>
        <v>30082794-EJECUCION</v>
      </c>
      <c r="L739" t="s">
        <v>8</v>
      </c>
    </row>
    <row r="740" spans="1:12" x14ac:dyDescent="0.25">
      <c r="A740" t="s">
        <v>168</v>
      </c>
      <c r="B740" t="s">
        <v>370</v>
      </c>
      <c r="C740" t="s">
        <v>44</v>
      </c>
      <c r="D740" s="1">
        <v>6177375</v>
      </c>
      <c r="E740" t="s">
        <v>833</v>
      </c>
      <c r="F740" t="s">
        <v>972</v>
      </c>
      <c r="G740" t="s">
        <v>8</v>
      </c>
      <c r="H740" t="s">
        <v>275</v>
      </c>
      <c r="I740" t="s">
        <v>2235</v>
      </c>
      <c r="J740">
        <v>30371674</v>
      </c>
      <c r="K740" t="str">
        <f t="shared" si="11"/>
        <v>30371674-EJECUCION</v>
      </c>
      <c r="L740" t="s">
        <v>8</v>
      </c>
    </row>
    <row r="741" spans="1:12" x14ac:dyDescent="0.25">
      <c r="A741" t="s">
        <v>168</v>
      </c>
      <c r="B741" t="s">
        <v>2236</v>
      </c>
      <c r="D741" s="1">
        <v>520000</v>
      </c>
      <c r="E741" t="s">
        <v>245</v>
      </c>
      <c r="F741" t="s">
        <v>837</v>
      </c>
      <c r="H741" t="s">
        <v>861</v>
      </c>
      <c r="I741" t="s">
        <v>2237</v>
      </c>
      <c r="J741">
        <v>30341175</v>
      </c>
      <c r="K741" t="str">
        <f t="shared" si="11"/>
        <v>30341175-EJECUCION</v>
      </c>
    </row>
    <row r="742" spans="1:12" x14ac:dyDescent="0.25">
      <c r="A742" t="s">
        <v>168</v>
      </c>
      <c r="B742" t="s">
        <v>2238</v>
      </c>
      <c r="C742" t="s">
        <v>289</v>
      </c>
      <c r="D742" s="1">
        <v>82550</v>
      </c>
      <c r="E742" t="s">
        <v>245</v>
      </c>
      <c r="F742" t="s">
        <v>837</v>
      </c>
      <c r="H742" t="s">
        <v>286</v>
      </c>
      <c r="I742" t="s">
        <v>2239</v>
      </c>
      <c r="J742">
        <v>40000444</v>
      </c>
      <c r="K742" t="str">
        <f t="shared" si="11"/>
        <v>40000444-EJECUCION</v>
      </c>
    </row>
    <row r="743" spans="1:12" x14ac:dyDescent="0.25">
      <c r="A743" t="s">
        <v>168</v>
      </c>
      <c r="B743" t="s">
        <v>1001</v>
      </c>
      <c r="C743" t="s">
        <v>36</v>
      </c>
      <c r="D743" s="1">
        <v>1500</v>
      </c>
      <c r="E743" t="s">
        <v>1626</v>
      </c>
      <c r="F743" t="s">
        <v>2240</v>
      </c>
      <c r="H743" t="s">
        <v>838</v>
      </c>
      <c r="I743" t="s">
        <v>1002</v>
      </c>
      <c r="J743">
        <v>30485153</v>
      </c>
      <c r="K743" t="str">
        <f t="shared" si="11"/>
        <v>30485153-EJECUCION</v>
      </c>
    </row>
    <row r="744" spans="1:12" x14ac:dyDescent="0.25">
      <c r="A744" t="s">
        <v>168</v>
      </c>
      <c r="B744" t="s">
        <v>2241</v>
      </c>
      <c r="C744" t="s">
        <v>27</v>
      </c>
      <c r="D744" s="1">
        <v>44734</v>
      </c>
      <c r="E744" t="s">
        <v>245</v>
      </c>
      <c r="F744" t="s">
        <v>837</v>
      </c>
      <c r="H744" t="s">
        <v>286</v>
      </c>
      <c r="I744" t="s">
        <v>2242</v>
      </c>
      <c r="J744">
        <v>30485155</v>
      </c>
      <c r="K744" t="str">
        <f t="shared" si="11"/>
        <v>30485155-EJECUCION</v>
      </c>
    </row>
    <row r="745" spans="1:12" x14ac:dyDescent="0.25">
      <c r="A745" t="s">
        <v>168</v>
      </c>
      <c r="B745" t="s">
        <v>2243</v>
      </c>
      <c r="C745" t="s">
        <v>17</v>
      </c>
      <c r="D745" s="1">
        <v>929662</v>
      </c>
      <c r="E745" t="s">
        <v>833</v>
      </c>
      <c r="F745" t="s">
        <v>844</v>
      </c>
      <c r="G745" t="s">
        <v>8</v>
      </c>
      <c r="H745" t="s">
        <v>845</v>
      </c>
      <c r="I745" t="s">
        <v>2244</v>
      </c>
      <c r="J745">
        <v>30131913</v>
      </c>
      <c r="K745" t="str">
        <f t="shared" si="11"/>
        <v>30131913-EJECUCION</v>
      </c>
      <c r="L745" t="s">
        <v>8</v>
      </c>
    </row>
    <row r="746" spans="1:12" x14ac:dyDescent="0.25">
      <c r="A746" t="s">
        <v>168</v>
      </c>
      <c r="B746" t="s">
        <v>2245</v>
      </c>
      <c r="C746" t="s">
        <v>29</v>
      </c>
      <c r="D746" s="1">
        <v>221023</v>
      </c>
      <c r="E746" t="s">
        <v>833</v>
      </c>
      <c r="F746" t="s">
        <v>906</v>
      </c>
      <c r="H746" t="s">
        <v>841</v>
      </c>
      <c r="I746" t="s">
        <v>2246</v>
      </c>
      <c r="J746">
        <v>30419730</v>
      </c>
      <c r="K746" t="str">
        <f t="shared" si="11"/>
        <v>30419730-EJECUCION</v>
      </c>
    </row>
    <row r="747" spans="1:12" x14ac:dyDescent="0.25">
      <c r="A747" t="s">
        <v>168</v>
      </c>
      <c r="B747" t="s">
        <v>2247</v>
      </c>
      <c r="C747" t="s">
        <v>43</v>
      </c>
      <c r="D747" s="1">
        <v>94208</v>
      </c>
      <c r="E747" t="s">
        <v>833</v>
      </c>
      <c r="F747" t="s">
        <v>977</v>
      </c>
      <c r="H747" t="s">
        <v>274</v>
      </c>
      <c r="I747" t="s">
        <v>2248</v>
      </c>
      <c r="J747">
        <v>40000762</v>
      </c>
      <c r="K747" t="str">
        <f t="shared" si="11"/>
        <v>40000762-EJECUCION</v>
      </c>
    </row>
    <row r="748" spans="1:12" x14ac:dyDescent="0.25">
      <c r="A748" t="s">
        <v>168</v>
      </c>
      <c r="B748" t="s">
        <v>2249</v>
      </c>
      <c r="D748" s="1">
        <v>255667</v>
      </c>
      <c r="E748" t="s">
        <v>245</v>
      </c>
      <c r="F748" t="s">
        <v>837</v>
      </c>
      <c r="H748" t="s">
        <v>893</v>
      </c>
      <c r="I748" t="s">
        <v>2250</v>
      </c>
      <c r="J748">
        <v>30488884</v>
      </c>
      <c r="K748" t="str">
        <f t="shared" si="11"/>
        <v>30488884-EJECUCION</v>
      </c>
    </row>
    <row r="749" spans="1:12" x14ac:dyDescent="0.25">
      <c r="A749" t="s">
        <v>168</v>
      </c>
      <c r="B749" t="s">
        <v>808</v>
      </c>
      <c r="C749" t="s">
        <v>890</v>
      </c>
      <c r="D749" s="1">
        <v>4085396</v>
      </c>
      <c r="E749" t="s">
        <v>245</v>
      </c>
      <c r="F749" t="s">
        <v>837</v>
      </c>
      <c r="G749" t="s">
        <v>8</v>
      </c>
      <c r="H749" t="s">
        <v>274</v>
      </c>
      <c r="I749" t="s">
        <v>2251</v>
      </c>
      <c r="J749">
        <v>30128140</v>
      </c>
      <c r="K749" t="str">
        <f t="shared" si="11"/>
        <v>30128140-EJECUCION</v>
      </c>
      <c r="L749" t="s">
        <v>8</v>
      </c>
    </row>
    <row r="750" spans="1:12" x14ac:dyDescent="0.25">
      <c r="A750" t="s">
        <v>168</v>
      </c>
      <c r="B750" t="s">
        <v>2252</v>
      </c>
      <c r="D750" s="1">
        <v>461700</v>
      </c>
      <c r="E750" t="s">
        <v>245</v>
      </c>
      <c r="F750" t="s">
        <v>837</v>
      </c>
      <c r="H750" t="s">
        <v>286</v>
      </c>
      <c r="I750" t="s">
        <v>2253</v>
      </c>
      <c r="J750">
        <v>40001041</v>
      </c>
      <c r="K750" t="str">
        <f t="shared" si="11"/>
        <v>40001041-EJECUCION</v>
      </c>
    </row>
    <row r="751" spans="1:12" x14ac:dyDescent="0.25">
      <c r="A751" t="s">
        <v>168</v>
      </c>
      <c r="B751" t="s">
        <v>2254</v>
      </c>
      <c r="C751" t="s">
        <v>40</v>
      </c>
      <c r="D751" s="1">
        <v>2411199</v>
      </c>
      <c r="E751" t="s">
        <v>245</v>
      </c>
      <c r="F751" t="s">
        <v>837</v>
      </c>
      <c r="G751" t="s">
        <v>8</v>
      </c>
      <c r="H751" t="s">
        <v>841</v>
      </c>
      <c r="I751" t="s">
        <v>2255</v>
      </c>
      <c r="J751">
        <v>30185572</v>
      </c>
      <c r="K751" t="str">
        <f t="shared" si="11"/>
        <v>30185572-EJECUCION</v>
      </c>
      <c r="L751" t="s">
        <v>8</v>
      </c>
    </row>
    <row r="752" spans="1:12" x14ac:dyDescent="0.25">
      <c r="A752" t="s">
        <v>168</v>
      </c>
      <c r="B752" t="s">
        <v>538</v>
      </c>
      <c r="C752" t="s">
        <v>27</v>
      </c>
      <c r="D752" s="1">
        <v>249929</v>
      </c>
      <c r="E752" t="s">
        <v>245</v>
      </c>
      <c r="F752" t="s">
        <v>837</v>
      </c>
      <c r="G752" t="s">
        <v>8</v>
      </c>
      <c r="H752" t="s">
        <v>845</v>
      </c>
      <c r="I752" t="s">
        <v>742</v>
      </c>
      <c r="J752">
        <v>30128506</v>
      </c>
      <c r="K752" t="str">
        <f t="shared" si="11"/>
        <v>30128506-EJECUCION</v>
      </c>
      <c r="L752" t="s">
        <v>8</v>
      </c>
    </row>
    <row r="753" spans="1:12" x14ac:dyDescent="0.25">
      <c r="A753" t="s">
        <v>169</v>
      </c>
      <c r="B753" t="s">
        <v>2256</v>
      </c>
      <c r="C753" t="s">
        <v>7</v>
      </c>
      <c r="D753" s="1">
        <v>256498</v>
      </c>
      <c r="E753" t="s">
        <v>833</v>
      </c>
      <c r="F753" t="s">
        <v>911</v>
      </c>
      <c r="G753" t="s">
        <v>8</v>
      </c>
      <c r="H753" t="s">
        <v>857</v>
      </c>
      <c r="I753" t="s">
        <v>2257</v>
      </c>
      <c r="J753">
        <v>30462877</v>
      </c>
      <c r="K753" t="str">
        <f t="shared" si="11"/>
        <v>30462877-PREFACTIBILIDAD</v>
      </c>
      <c r="L753" t="s">
        <v>8</v>
      </c>
    </row>
    <row r="754" spans="1:12" x14ac:dyDescent="0.25">
      <c r="A754" t="s">
        <v>168</v>
      </c>
      <c r="B754" t="s">
        <v>2258</v>
      </c>
      <c r="D754" s="1">
        <v>349733</v>
      </c>
      <c r="E754" t="s">
        <v>833</v>
      </c>
      <c r="F754" t="s">
        <v>844</v>
      </c>
      <c r="G754" t="s">
        <v>308</v>
      </c>
      <c r="H754" t="s">
        <v>845</v>
      </c>
      <c r="I754" t="s">
        <v>2259</v>
      </c>
      <c r="J754">
        <v>30472340</v>
      </c>
      <c r="K754" t="str">
        <f t="shared" si="11"/>
        <v>30472340-EJECUCION</v>
      </c>
      <c r="L754" t="s">
        <v>308</v>
      </c>
    </row>
    <row r="755" spans="1:12" x14ac:dyDescent="0.25">
      <c r="A755" t="s">
        <v>168</v>
      </c>
      <c r="B755" t="s">
        <v>2260</v>
      </c>
      <c r="D755" s="1">
        <v>1525335</v>
      </c>
      <c r="E755" t="s">
        <v>245</v>
      </c>
      <c r="F755" t="s">
        <v>837</v>
      </c>
      <c r="H755" t="s">
        <v>275</v>
      </c>
      <c r="I755" t="s">
        <v>2261</v>
      </c>
      <c r="J755">
        <v>30342727</v>
      </c>
      <c r="K755" t="str">
        <f t="shared" si="11"/>
        <v>30342727-EJECUCION</v>
      </c>
    </row>
    <row r="756" spans="1:12" x14ac:dyDescent="0.25">
      <c r="A756" t="s">
        <v>9</v>
      </c>
      <c r="B756" t="s">
        <v>2262</v>
      </c>
      <c r="C756" t="s">
        <v>45</v>
      </c>
      <c r="D756" s="1">
        <v>129439</v>
      </c>
      <c r="E756" t="s">
        <v>245</v>
      </c>
      <c r="F756" t="s">
        <v>837</v>
      </c>
      <c r="G756" t="s">
        <v>308</v>
      </c>
      <c r="H756" t="s">
        <v>857</v>
      </c>
      <c r="I756" t="s">
        <v>2263</v>
      </c>
      <c r="J756">
        <v>30352430</v>
      </c>
      <c r="K756" t="str">
        <f t="shared" si="11"/>
        <v>30352430-DISEÑO</v>
      </c>
      <c r="L756" t="s">
        <v>308</v>
      </c>
    </row>
    <row r="757" spans="1:12" x14ac:dyDescent="0.25">
      <c r="A757" t="s">
        <v>168</v>
      </c>
      <c r="B757" t="s">
        <v>2264</v>
      </c>
      <c r="C757" t="s">
        <v>7</v>
      </c>
      <c r="D757" s="1">
        <v>240000</v>
      </c>
      <c r="E757" t="s">
        <v>833</v>
      </c>
      <c r="F757" t="s">
        <v>1260</v>
      </c>
      <c r="H757" t="s">
        <v>931</v>
      </c>
      <c r="I757" t="s">
        <v>2265</v>
      </c>
      <c r="J757">
        <v>40002512</v>
      </c>
      <c r="K757" t="str">
        <f t="shared" si="11"/>
        <v>40002512-EJECUCION</v>
      </c>
    </row>
    <row r="758" spans="1:12" x14ac:dyDescent="0.25">
      <c r="A758" t="s">
        <v>168</v>
      </c>
      <c r="B758" t="s">
        <v>2266</v>
      </c>
      <c r="D758" s="1">
        <v>77687</v>
      </c>
      <c r="E758" t="s">
        <v>245</v>
      </c>
      <c r="F758" t="s">
        <v>837</v>
      </c>
      <c r="H758" t="s">
        <v>864</v>
      </c>
      <c r="I758" t="s">
        <v>2267</v>
      </c>
      <c r="J758">
        <v>40000843</v>
      </c>
      <c r="K758" t="str">
        <f t="shared" si="11"/>
        <v>40000843-EJECUCION</v>
      </c>
    </row>
    <row r="759" spans="1:12" x14ac:dyDescent="0.25">
      <c r="A759" t="s">
        <v>168</v>
      </c>
      <c r="B759" t="s">
        <v>2268</v>
      </c>
      <c r="C759" t="s">
        <v>39</v>
      </c>
      <c r="D759" s="1">
        <v>6239845</v>
      </c>
      <c r="E759" t="s">
        <v>833</v>
      </c>
      <c r="F759" t="s">
        <v>972</v>
      </c>
      <c r="G759" t="s">
        <v>8</v>
      </c>
      <c r="H759" t="s">
        <v>275</v>
      </c>
      <c r="I759" t="s">
        <v>2269</v>
      </c>
      <c r="J759">
        <v>30371679</v>
      </c>
      <c r="K759" t="str">
        <f t="shared" si="11"/>
        <v>30371679-EJECUCION</v>
      </c>
      <c r="L759" t="s">
        <v>8</v>
      </c>
    </row>
    <row r="760" spans="1:12" x14ac:dyDescent="0.25">
      <c r="A760" t="s">
        <v>168</v>
      </c>
      <c r="B760" t="s">
        <v>2270</v>
      </c>
      <c r="C760" t="s">
        <v>38</v>
      </c>
      <c r="D760" s="1">
        <v>109475</v>
      </c>
      <c r="E760" t="s">
        <v>245</v>
      </c>
      <c r="F760" t="s">
        <v>837</v>
      </c>
      <c r="H760" t="s">
        <v>838</v>
      </c>
      <c r="I760" t="s">
        <v>2271</v>
      </c>
      <c r="J760">
        <v>40001184</v>
      </c>
      <c r="K760" t="str">
        <f t="shared" si="11"/>
        <v>40001184-EJECUCION</v>
      </c>
    </row>
    <row r="761" spans="1:12" x14ac:dyDescent="0.25">
      <c r="A761" t="s">
        <v>9</v>
      </c>
      <c r="B761" t="s">
        <v>2272</v>
      </c>
      <c r="C761" t="s">
        <v>890</v>
      </c>
      <c r="D761" s="1">
        <v>21013</v>
      </c>
      <c r="E761" t="s">
        <v>245</v>
      </c>
      <c r="F761" t="s">
        <v>837</v>
      </c>
      <c r="G761" t="s">
        <v>308</v>
      </c>
      <c r="H761" t="s">
        <v>274</v>
      </c>
      <c r="I761" t="s">
        <v>2273</v>
      </c>
      <c r="J761">
        <v>30080922</v>
      </c>
      <c r="K761" t="str">
        <f t="shared" si="11"/>
        <v>30080922-DISEÑO</v>
      </c>
      <c r="L761" t="s">
        <v>308</v>
      </c>
    </row>
    <row r="762" spans="1:12" x14ac:dyDescent="0.25">
      <c r="A762" t="s">
        <v>168</v>
      </c>
      <c r="B762" t="s">
        <v>2274</v>
      </c>
      <c r="C762" t="s">
        <v>890</v>
      </c>
      <c r="D762" s="1">
        <v>1581962</v>
      </c>
      <c r="E762" t="s">
        <v>833</v>
      </c>
      <c r="F762" t="s">
        <v>977</v>
      </c>
      <c r="G762" t="s">
        <v>8</v>
      </c>
      <c r="H762" t="s">
        <v>274</v>
      </c>
      <c r="I762" t="s">
        <v>2275</v>
      </c>
      <c r="J762">
        <v>30375936</v>
      </c>
      <c r="K762" t="str">
        <f t="shared" si="11"/>
        <v>30375936-EJECUCION</v>
      </c>
      <c r="L762" t="s">
        <v>8</v>
      </c>
    </row>
    <row r="763" spans="1:12" x14ac:dyDescent="0.25">
      <c r="A763" t="s">
        <v>168</v>
      </c>
      <c r="B763" t="s">
        <v>2276</v>
      </c>
      <c r="C763" t="s">
        <v>35</v>
      </c>
      <c r="D763" s="1">
        <v>107107</v>
      </c>
      <c r="E763" t="s">
        <v>245</v>
      </c>
      <c r="F763" t="s">
        <v>837</v>
      </c>
      <c r="H763" t="s">
        <v>275</v>
      </c>
      <c r="I763" t="s">
        <v>2277</v>
      </c>
      <c r="J763">
        <v>40000008</v>
      </c>
      <c r="K763" t="str">
        <f t="shared" si="11"/>
        <v>40000008-EJECUCION</v>
      </c>
    </row>
    <row r="764" spans="1:12" x14ac:dyDescent="0.25">
      <c r="A764" t="s">
        <v>9</v>
      </c>
      <c r="B764" t="s">
        <v>2278</v>
      </c>
      <c r="C764" t="s">
        <v>46</v>
      </c>
      <c r="D764" s="1">
        <v>34737</v>
      </c>
      <c r="E764" t="s">
        <v>245</v>
      </c>
      <c r="F764" t="s">
        <v>837</v>
      </c>
      <c r="G764" t="s">
        <v>8</v>
      </c>
      <c r="H764" t="s">
        <v>845</v>
      </c>
      <c r="I764" t="s">
        <v>2279</v>
      </c>
      <c r="J764">
        <v>30338024</v>
      </c>
      <c r="K764" t="str">
        <f t="shared" si="11"/>
        <v>30338024-DISEÑO</v>
      </c>
      <c r="L764" t="s">
        <v>8</v>
      </c>
    </row>
    <row r="765" spans="1:12" x14ac:dyDescent="0.25">
      <c r="A765" t="s">
        <v>168</v>
      </c>
      <c r="B765" t="s">
        <v>2280</v>
      </c>
      <c r="C765" t="s">
        <v>39</v>
      </c>
      <c r="D765" s="1">
        <v>2483902</v>
      </c>
      <c r="E765" t="s">
        <v>245</v>
      </c>
      <c r="F765" t="s">
        <v>837</v>
      </c>
      <c r="G765" t="s">
        <v>8</v>
      </c>
      <c r="H765" t="s">
        <v>841</v>
      </c>
      <c r="I765" t="s">
        <v>2281</v>
      </c>
      <c r="J765">
        <v>30472589</v>
      </c>
      <c r="K765" t="str">
        <f t="shared" si="11"/>
        <v>30472589-EJECUCION</v>
      </c>
      <c r="L765" t="s">
        <v>8</v>
      </c>
    </row>
    <row r="766" spans="1:12" x14ac:dyDescent="0.25">
      <c r="A766" t="s">
        <v>168</v>
      </c>
      <c r="B766" t="s">
        <v>2282</v>
      </c>
      <c r="C766" t="s">
        <v>41</v>
      </c>
      <c r="D766" s="1">
        <v>92000</v>
      </c>
      <c r="E766" t="s">
        <v>245</v>
      </c>
      <c r="F766" t="s">
        <v>837</v>
      </c>
      <c r="H766" t="s">
        <v>286</v>
      </c>
      <c r="I766" t="s">
        <v>2283</v>
      </c>
      <c r="J766">
        <v>40003296</v>
      </c>
      <c r="K766" t="str">
        <f t="shared" si="11"/>
        <v>40003296-EJECUCION</v>
      </c>
    </row>
    <row r="767" spans="1:12" x14ac:dyDescent="0.25">
      <c r="A767" t="s">
        <v>168</v>
      </c>
      <c r="B767" t="s">
        <v>2284</v>
      </c>
      <c r="C767" t="s">
        <v>18</v>
      </c>
      <c r="D767" s="1">
        <v>334439</v>
      </c>
      <c r="E767" t="s">
        <v>245</v>
      </c>
      <c r="F767" t="s">
        <v>837</v>
      </c>
      <c r="H767" t="s">
        <v>274</v>
      </c>
      <c r="I767" t="s">
        <v>2285</v>
      </c>
      <c r="J767">
        <v>30280673</v>
      </c>
      <c r="K767" t="str">
        <f t="shared" si="11"/>
        <v>30280673-EJECUCION</v>
      </c>
    </row>
    <row r="768" spans="1:12" x14ac:dyDescent="0.25">
      <c r="A768" t="s">
        <v>168</v>
      </c>
      <c r="B768" t="s">
        <v>2286</v>
      </c>
      <c r="D768" s="1">
        <v>550845</v>
      </c>
      <c r="E768" t="s">
        <v>245</v>
      </c>
      <c r="F768" t="s">
        <v>837</v>
      </c>
      <c r="H768" t="s">
        <v>286</v>
      </c>
      <c r="I768" t="s">
        <v>2287</v>
      </c>
      <c r="J768">
        <v>30345125</v>
      </c>
      <c r="K768" t="str">
        <f t="shared" si="11"/>
        <v>30345125-EJECUCION</v>
      </c>
    </row>
    <row r="769" spans="1:12" x14ac:dyDescent="0.25">
      <c r="A769" t="s">
        <v>168</v>
      </c>
      <c r="B769" t="s">
        <v>2288</v>
      </c>
      <c r="D769" s="1">
        <v>1298249</v>
      </c>
      <c r="E769" t="s">
        <v>245</v>
      </c>
      <c r="F769" t="s">
        <v>837</v>
      </c>
      <c r="H769" t="s">
        <v>275</v>
      </c>
      <c r="I769" t="s">
        <v>2289</v>
      </c>
      <c r="J769">
        <v>30453827</v>
      </c>
      <c r="K769" t="str">
        <f t="shared" si="11"/>
        <v>30453827-EJECUCION</v>
      </c>
    </row>
    <row r="770" spans="1:12" x14ac:dyDescent="0.25">
      <c r="A770" t="s">
        <v>168</v>
      </c>
      <c r="B770" t="s">
        <v>2290</v>
      </c>
      <c r="C770" t="s">
        <v>46</v>
      </c>
      <c r="D770" s="1">
        <v>116618</v>
      </c>
      <c r="E770" t="s">
        <v>245</v>
      </c>
      <c r="F770" t="s">
        <v>837</v>
      </c>
      <c r="H770" t="s">
        <v>857</v>
      </c>
      <c r="I770" t="s">
        <v>2291</v>
      </c>
      <c r="J770">
        <v>30395825</v>
      </c>
      <c r="K770" t="str">
        <f t="shared" si="11"/>
        <v>30395825-EJECUCION</v>
      </c>
    </row>
    <row r="771" spans="1:12" x14ac:dyDescent="0.25">
      <c r="A771" t="s">
        <v>168</v>
      </c>
      <c r="B771" t="s">
        <v>2292</v>
      </c>
      <c r="C771" t="s">
        <v>18</v>
      </c>
      <c r="D771" s="1">
        <v>60893</v>
      </c>
      <c r="E771" t="s">
        <v>245</v>
      </c>
      <c r="F771" t="s">
        <v>837</v>
      </c>
      <c r="H771" t="s">
        <v>286</v>
      </c>
      <c r="I771" t="s">
        <v>2293</v>
      </c>
      <c r="J771">
        <v>30488548</v>
      </c>
      <c r="K771" t="str">
        <f t="shared" ref="K771:K834" si="12">CONCATENATE(J771,"-",A771)</f>
        <v>30488548-EJECUCION</v>
      </c>
    </row>
    <row r="772" spans="1:12" x14ac:dyDescent="0.25">
      <c r="A772" t="s">
        <v>168</v>
      </c>
      <c r="B772" t="s">
        <v>2294</v>
      </c>
      <c r="C772" t="s">
        <v>890</v>
      </c>
      <c r="D772" s="1">
        <v>445639</v>
      </c>
      <c r="E772" t="s">
        <v>245</v>
      </c>
      <c r="F772" t="s">
        <v>837</v>
      </c>
      <c r="G772" t="s">
        <v>8</v>
      </c>
      <c r="H772" t="s">
        <v>845</v>
      </c>
      <c r="I772" t="s">
        <v>2295</v>
      </c>
      <c r="J772">
        <v>30429872</v>
      </c>
      <c r="K772" t="str">
        <f t="shared" si="12"/>
        <v>30429872-EJECUCION</v>
      </c>
      <c r="L772" t="s">
        <v>8</v>
      </c>
    </row>
    <row r="773" spans="1:12" x14ac:dyDescent="0.25">
      <c r="A773" t="s">
        <v>168</v>
      </c>
      <c r="B773" t="s">
        <v>2296</v>
      </c>
      <c r="C773" t="s">
        <v>964</v>
      </c>
      <c r="D773" s="1">
        <v>4983497</v>
      </c>
      <c r="E773" t="s">
        <v>833</v>
      </c>
      <c r="F773" t="s">
        <v>972</v>
      </c>
      <c r="G773" t="s">
        <v>8</v>
      </c>
      <c r="H773" t="s">
        <v>857</v>
      </c>
      <c r="I773" t="s">
        <v>2297</v>
      </c>
      <c r="J773">
        <v>30304223</v>
      </c>
      <c r="K773" t="str">
        <f t="shared" si="12"/>
        <v>30304223-EJECUCION</v>
      </c>
      <c r="L773" t="s">
        <v>8</v>
      </c>
    </row>
    <row r="774" spans="1:12" x14ac:dyDescent="0.25">
      <c r="A774" t="s">
        <v>168</v>
      </c>
      <c r="B774" t="s">
        <v>2298</v>
      </c>
      <c r="C774" t="s">
        <v>46</v>
      </c>
      <c r="D774" s="1">
        <v>38510</v>
      </c>
      <c r="E774" t="s">
        <v>245</v>
      </c>
      <c r="F774" t="s">
        <v>837</v>
      </c>
      <c r="H774" t="s">
        <v>931</v>
      </c>
      <c r="I774" t="s">
        <v>2299</v>
      </c>
      <c r="J774">
        <v>30488876</v>
      </c>
      <c r="K774" t="str">
        <f t="shared" si="12"/>
        <v>30488876-EJECUCION</v>
      </c>
    </row>
    <row r="775" spans="1:12" x14ac:dyDescent="0.25">
      <c r="A775" t="s">
        <v>168</v>
      </c>
      <c r="B775" t="s">
        <v>2300</v>
      </c>
      <c r="C775" t="s">
        <v>17</v>
      </c>
      <c r="D775" s="1">
        <v>59999</v>
      </c>
      <c r="E775" t="s">
        <v>245</v>
      </c>
      <c r="F775" t="s">
        <v>837</v>
      </c>
      <c r="H775" t="s">
        <v>286</v>
      </c>
      <c r="I775" t="s">
        <v>2301</v>
      </c>
      <c r="J775">
        <v>30482921</v>
      </c>
      <c r="K775" t="str">
        <f t="shared" si="12"/>
        <v>30482921-EJECUCION</v>
      </c>
    </row>
    <row r="776" spans="1:12" x14ac:dyDescent="0.25">
      <c r="A776" t="s">
        <v>168</v>
      </c>
      <c r="B776" t="s">
        <v>2302</v>
      </c>
      <c r="C776" t="s">
        <v>890</v>
      </c>
      <c r="D776" s="1">
        <v>1420472</v>
      </c>
      <c r="E776" t="s">
        <v>245</v>
      </c>
      <c r="F776" t="s">
        <v>837</v>
      </c>
      <c r="H776" t="s">
        <v>274</v>
      </c>
      <c r="I776" t="s">
        <v>2303</v>
      </c>
      <c r="J776">
        <v>30084872</v>
      </c>
      <c r="K776" t="str">
        <f t="shared" si="12"/>
        <v>30084872-EJECUCION</v>
      </c>
    </row>
    <row r="777" spans="1:12" x14ac:dyDescent="0.25">
      <c r="A777" t="s">
        <v>168</v>
      </c>
      <c r="B777" t="s">
        <v>2304</v>
      </c>
      <c r="C777" t="s">
        <v>39</v>
      </c>
      <c r="D777" s="1">
        <v>1719061</v>
      </c>
      <c r="E777" t="s">
        <v>833</v>
      </c>
      <c r="F777" t="s">
        <v>924</v>
      </c>
      <c r="G777" t="s">
        <v>8</v>
      </c>
      <c r="H777" t="s">
        <v>841</v>
      </c>
      <c r="I777" t="s">
        <v>2305</v>
      </c>
      <c r="J777">
        <v>30480673</v>
      </c>
      <c r="K777" t="str">
        <f t="shared" si="12"/>
        <v>30480673-EJECUCION</v>
      </c>
      <c r="L777" t="s">
        <v>8</v>
      </c>
    </row>
    <row r="778" spans="1:12" x14ac:dyDescent="0.25">
      <c r="A778" t="s">
        <v>9</v>
      </c>
      <c r="B778" t="s">
        <v>2306</v>
      </c>
      <c r="C778" t="s">
        <v>7</v>
      </c>
      <c r="D778" s="1">
        <v>166149</v>
      </c>
      <c r="E778" t="s">
        <v>833</v>
      </c>
      <c r="F778" t="s">
        <v>977</v>
      </c>
      <c r="G778" t="s">
        <v>8</v>
      </c>
      <c r="H778" t="s">
        <v>274</v>
      </c>
      <c r="I778" t="s">
        <v>2307</v>
      </c>
      <c r="J778">
        <v>30481028</v>
      </c>
      <c r="K778" t="str">
        <f t="shared" si="12"/>
        <v>30481028-DISEÑO</v>
      </c>
      <c r="L778" t="s">
        <v>8</v>
      </c>
    </row>
    <row r="779" spans="1:12" x14ac:dyDescent="0.25">
      <c r="A779" t="s">
        <v>168</v>
      </c>
      <c r="B779" t="s">
        <v>2308</v>
      </c>
      <c r="C779" t="s">
        <v>33</v>
      </c>
      <c r="D779" s="1">
        <v>41040</v>
      </c>
      <c r="E779" t="s">
        <v>245</v>
      </c>
      <c r="F779" t="s">
        <v>837</v>
      </c>
      <c r="H779" t="s">
        <v>275</v>
      </c>
      <c r="I779" t="s">
        <v>2309</v>
      </c>
      <c r="J779">
        <v>30487957</v>
      </c>
      <c r="K779" t="str">
        <f t="shared" si="12"/>
        <v>30487957-EJECUCION</v>
      </c>
    </row>
    <row r="780" spans="1:12" x14ac:dyDescent="0.25">
      <c r="A780" t="s">
        <v>168</v>
      </c>
      <c r="B780" t="s">
        <v>2310</v>
      </c>
      <c r="C780" t="s">
        <v>7</v>
      </c>
      <c r="D780" s="1">
        <v>219763</v>
      </c>
      <c r="E780" t="s">
        <v>245</v>
      </c>
      <c r="F780" t="s">
        <v>837</v>
      </c>
      <c r="G780" t="s">
        <v>308</v>
      </c>
      <c r="H780" t="s">
        <v>857</v>
      </c>
      <c r="I780" t="s">
        <v>2311</v>
      </c>
      <c r="J780">
        <v>40002497</v>
      </c>
      <c r="K780" t="str">
        <f t="shared" si="12"/>
        <v>40002497-EJECUCION</v>
      </c>
      <c r="L780" t="s">
        <v>308</v>
      </c>
    </row>
    <row r="781" spans="1:12" x14ac:dyDescent="0.25">
      <c r="A781" t="s">
        <v>168</v>
      </c>
      <c r="B781" t="s">
        <v>2312</v>
      </c>
      <c r="C781" t="s">
        <v>46</v>
      </c>
      <c r="D781" s="1">
        <v>33978</v>
      </c>
      <c r="E781" t="s">
        <v>245</v>
      </c>
      <c r="F781" t="s">
        <v>837</v>
      </c>
      <c r="H781" t="s">
        <v>864</v>
      </c>
      <c r="I781" t="s">
        <v>2313</v>
      </c>
      <c r="J781">
        <v>30488460</v>
      </c>
      <c r="K781" t="str">
        <f t="shared" si="12"/>
        <v>30488460-EJECUCION</v>
      </c>
    </row>
    <row r="782" spans="1:12" x14ac:dyDescent="0.25">
      <c r="A782" t="s">
        <v>168</v>
      </c>
      <c r="B782" t="s">
        <v>2314</v>
      </c>
      <c r="C782" t="s">
        <v>22</v>
      </c>
      <c r="D782" s="1">
        <v>34884</v>
      </c>
      <c r="E782" t="s">
        <v>245</v>
      </c>
      <c r="F782" t="s">
        <v>837</v>
      </c>
      <c r="H782" t="s">
        <v>864</v>
      </c>
      <c r="I782" t="s">
        <v>2315</v>
      </c>
      <c r="J782">
        <v>30488311</v>
      </c>
      <c r="K782" t="str">
        <f t="shared" si="12"/>
        <v>30488311-EJECUCION</v>
      </c>
    </row>
    <row r="783" spans="1:12" x14ac:dyDescent="0.25">
      <c r="A783" t="s">
        <v>168</v>
      </c>
      <c r="B783" t="s">
        <v>2316</v>
      </c>
      <c r="C783" t="s">
        <v>17</v>
      </c>
      <c r="D783" s="1">
        <v>250000</v>
      </c>
      <c r="E783" t="s">
        <v>245</v>
      </c>
      <c r="F783" t="s">
        <v>837</v>
      </c>
      <c r="H783" t="s">
        <v>841</v>
      </c>
      <c r="I783" t="s">
        <v>2317</v>
      </c>
      <c r="J783">
        <v>40002956</v>
      </c>
      <c r="K783" t="str">
        <f t="shared" si="12"/>
        <v>40002956-EJECUCION</v>
      </c>
    </row>
    <row r="784" spans="1:12" x14ac:dyDescent="0.25">
      <c r="A784" t="s">
        <v>168</v>
      </c>
      <c r="B784" t="s">
        <v>2318</v>
      </c>
      <c r="C784" t="s">
        <v>46</v>
      </c>
      <c r="D784" s="1">
        <v>36584</v>
      </c>
      <c r="E784" t="s">
        <v>245</v>
      </c>
      <c r="F784" t="s">
        <v>837</v>
      </c>
      <c r="H784" t="s">
        <v>857</v>
      </c>
      <c r="I784" t="s">
        <v>2319</v>
      </c>
      <c r="J784">
        <v>30488467</v>
      </c>
      <c r="K784" t="str">
        <f t="shared" si="12"/>
        <v>30488467-EJECUCION</v>
      </c>
    </row>
    <row r="785" spans="1:12" x14ac:dyDescent="0.25">
      <c r="A785" t="s">
        <v>168</v>
      </c>
      <c r="B785" t="s">
        <v>2320</v>
      </c>
      <c r="C785" t="s">
        <v>29</v>
      </c>
      <c r="D785" s="1">
        <v>606209</v>
      </c>
      <c r="E785" t="s">
        <v>833</v>
      </c>
      <c r="F785" t="s">
        <v>977</v>
      </c>
      <c r="H785" t="s">
        <v>274</v>
      </c>
      <c r="I785" t="s">
        <v>2321</v>
      </c>
      <c r="J785">
        <v>30487765</v>
      </c>
      <c r="K785" t="str">
        <f t="shared" si="12"/>
        <v>30487765-EJECUCION</v>
      </c>
    </row>
    <row r="786" spans="1:12" x14ac:dyDescent="0.25">
      <c r="A786" t="s">
        <v>168</v>
      </c>
      <c r="B786" t="s">
        <v>2322</v>
      </c>
      <c r="D786" s="1">
        <v>34730</v>
      </c>
      <c r="E786" t="s">
        <v>245</v>
      </c>
      <c r="F786" t="s">
        <v>837</v>
      </c>
      <c r="H786" t="s">
        <v>861</v>
      </c>
      <c r="I786" t="s">
        <v>2323</v>
      </c>
      <c r="J786">
        <v>30483109</v>
      </c>
      <c r="K786" t="str">
        <f t="shared" si="12"/>
        <v>30483109-EJECUCION</v>
      </c>
    </row>
    <row r="787" spans="1:12" x14ac:dyDescent="0.25">
      <c r="A787" t="s">
        <v>168</v>
      </c>
      <c r="B787" t="s">
        <v>2324</v>
      </c>
      <c r="C787" t="s">
        <v>33</v>
      </c>
      <c r="D787" s="1">
        <v>92000</v>
      </c>
      <c r="E787" t="s">
        <v>245</v>
      </c>
      <c r="F787" t="s">
        <v>837</v>
      </c>
      <c r="H787" t="s">
        <v>286</v>
      </c>
      <c r="I787" t="s">
        <v>2325</v>
      </c>
      <c r="J787">
        <v>40003231</v>
      </c>
      <c r="K787" t="str">
        <f t="shared" si="12"/>
        <v>40003231-EJECUCION</v>
      </c>
    </row>
    <row r="788" spans="1:12" x14ac:dyDescent="0.25">
      <c r="A788" t="s">
        <v>168</v>
      </c>
      <c r="B788" t="s">
        <v>2326</v>
      </c>
      <c r="D788" s="1">
        <v>457672</v>
      </c>
      <c r="E788" t="s">
        <v>245</v>
      </c>
      <c r="F788" t="s">
        <v>837</v>
      </c>
      <c r="H788" t="s">
        <v>861</v>
      </c>
      <c r="I788" t="s">
        <v>2327</v>
      </c>
      <c r="J788">
        <v>30329922</v>
      </c>
      <c r="K788" t="str">
        <f t="shared" si="12"/>
        <v>30329922-EJECUCION</v>
      </c>
    </row>
    <row r="789" spans="1:12" x14ac:dyDescent="0.25">
      <c r="A789" t="s">
        <v>168</v>
      </c>
      <c r="B789" t="s">
        <v>2328</v>
      </c>
      <c r="C789" t="s">
        <v>37</v>
      </c>
      <c r="D789" s="1">
        <v>92340</v>
      </c>
      <c r="E789" t="s">
        <v>245</v>
      </c>
      <c r="F789" t="s">
        <v>837</v>
      </c>
      <c r="H789" t="s">
        <v>286</v>
      </c>
      <c r="I789" t="s">
        <v>2329</v>
      </c>
      <c r="J789">
        <v>40000156</v>
      </c>
      <c r="K789" t="str">
        <f t="shared" si="12"/>
        <v>40000156-EJECUCION</v>
      </c>
    </row>
    <row r="790" spans="1:12" x14ac:dyDescent="0.25">
      <c r="A790" t="s">
        <v>168</v>
      </c>
      <c r="B790" t="s">
        <v>2330</v>
      </c>
      <c r="C790" t="s">
        <v>18</v>
      </c>
      <c r="D790" s="1">
        <v>92340</v>
      </c>
      <c r="E790" t="s">
        <v>245</v>
      </c>
      <c r="F790" t="s">
        <v>837</v>
      </c>
      <c r="H790" t="s">
        <v>286</v>
      </c>
      <c r="I790" t="s">
        <v>2331</v>
      </c>
      <c r="J790">
        <v>30486919</v>
      </c>
      <c r="K790" t="str">
        <f t="shared" si="12"/>
        <v>30486919-EJECUCION</v>
      </c>
    </row>
    <row r="791" spans="1:12" x14ac:dyDescent="0.25">
      <c r="A791" t="s">
        <v>168</v>
      </c>
      <c r="B791" t="s">
        <v>2332</v>
      </c>
      <c r="C791" t="s">
        <v>38</v>
      </c>
      <c r="D791" s="1">
        <v>65000</v>
      </c>
      <c r="E791" t="s">
        <v>245</v>
      </c>
      <c r="F791" t="s">
        <v>837</v>
      </c>
      <c r="H791" t="s">
        <v>931</v>
      </c>
      <c r="I791" t="s">
        <v>2333</v>
      </c>
      <c r="J791">
        <v>30487364</v>
      </c>
      <c r="K791" t="str">
        <f t="shared" si="12"/>
        <v>30487364-EJECUCION</v>
      </c>
    </row>
    <row r="792" spans="1:12" x14ac:dyDescent="0.25">
      <c r="A792" t="s">
        <v>168</v>
      </c>
      <c r="B792" t="s">
        <v>2334</v>
      </c>
      <c r="C792" t="s">
        <v>29</v>
      </c>
      <c r="D792" s="1">
        <v>199281</v>
      </c>
      <c r="E792" t="s">
        <v>245</v>
      </c>
      <c r="F792" t="s">
        <v>837</v>
      </c>
      <c r="H792" t="s">
        <v>838</v>
      </c>
      <c r="I792" t="s">
        <v>2335</v>
      </c>
      <c r="J792">
        <v>40000641</v>
      </c>
      <c r="K792" t="str">
        <f t="shared" si="12"/>
        <v>40000641-EJECUCION</v>
      </c>
    </row>
    <row r="793" spans="1:12" x14ac:dyDescent="0.25">
      <c r="A793" t="s">
        <v>9</v>
      </c>
      <c r="B793" t="s">
        <v>2336</v>
      </c>
      <c r="C793" t="s">
        <v>964</v>
      </c>
      <c r="D793" s="1">
        <v>184682</v>
      </c>
      <c r="E793" t="s">
        <v>245</v>
      </c>
      <c r="F793" t="s">
        <v>837</v>
      </c>
      <c r="H793" t="s">
        <v>274</v>
      </c>
      <c r="I793" t="s">
        <v>2337</v>
      </c>
      <c r="J793">
        <v>30112096</v>
      </c>
      <c r="K793" t="str">
        <f t="shared" si="12"/>
        <v>30112096-DISEÑO</v>
      </c>
    </row>
    <row r="794" spans="1:12" x14ac:dyDescent="0.25">
      <c r="A794" t="s">
        <v>168</v>
      </c>
      <c r="B794" t="s">
        <v>2338</v>
      </c>
      <c r="D794" s="1">
        <v>3525916</v>
      </c>
      <c r="E794" t="s">
        <v>833</v>
      </c>
      <c r="F794" t="s">
        <v>911</v>
      </c>
      <c r="G794" t="s">
        <v>308</v>
      </c>
      <c r="H794" t="s">
        <v>275</v>
      </c>
      <c r="I794" t="s">
        <v>2339</v>
      </c>
      <c r="J794">
        <v>30484051</v>
      </c>
      <c r="K794" t="str">
        <f t="shared" si="12"/>
        <v>30484051-EJECUCION</v>
      </c>
      <c r="L794" t="s">
        <v>308</v>
      </c>
    </row>
    <row r="795" spans="1:12" x14ac:dyDescent="0.25">
      <c r="A795" t="s">
        <v>168</v>
      </c>
      <c r="B795" t="s">
        <v>2340</v>
      </c>
      <c r="D795" s="1">
        <v>415530</v>
      </c>
      <c r="E795" t="s">
        <v>245</v>
      </c>
      <c r="F795" t="s">
        <v>837</v>
      </c>
      <c r="H795" t="s">
        <v>861</v>
      </c>
      <c r="I795" t="s">
        <v>2341</v>
      </c>
      <c r="J795">
        <v>30468097</v>
      </c>
      <c r="K795" t="str">
        <f t="shared" si="12"/>
        <v>30468097-EJECUCION</v>
      </c>
    </row>
    <row r="796" spans="1:12" x14ac:dyDescent="0.25">
      <c r="A796" t="s">
        <v>9</v>
      </c>
      <c r="B796" t="s">
        <v>2342</v>
      </c>
      <c r="C796" t="s">
        <v>874</v>
      </c>
      <c r="D796" s="1">
        <v>435454</v>
      </c>
      <c r="E796" t="s">
        <v>833</v>
      </c>
      <c r="F796" t="s">
        <v>972</v>
      </c>
      <c r="G796" t="s">
        <v>8</v>
      </c>
      <c r="H796" t="s">
        <v>857</v>
      </c>
      <c r="I796" t="s">
        <v>2343</v>
      </c>
      <c r="J796">
        <v>30371695</v>
      </c>
      <c r="K796" t="str">
        <f t="shared" si="12"/>
        <v>30371695-DISEÑO</v>
      </c>
      <c r="L796" t="s">
        <v>8</v>
      </c>
    </row>
    <row r="797" spans="1:12" x14ac:dyDescent="0.25">
      <c r="A797" t="s">
        <v>168</v>
      </c>
      <c r="B797" t="s">
        <v>2344</v>
      </c>
      <c r="D797" s="1">
        <v>33134692</v>
      </c>
      <c r="E797" t="s">
        <v>833</v>
      </c>
      <c r="F797" t="s">
        <v>834</v>
      </c>
      <c r="G797" t="s">
        <v>8</v>
      </c>
      <c r="H797" t="s">
        <v>275</v>
      </c>
      <c r="I797" t="s">
        <v>2345</v>
      </c>
      <c r="J797">
        <v>30114721</v>
      </c>
      <c r="K797" t="str">
        <f t="shared" si="12"/>
        <v>30114721-EJECUCION</v>
      </c>
      <c r="L797" t="s">
        <v>8</v>
      </c>
    </row>
    <row r="798" spans="1:12" x14ac:dyDescent="0.25">
      <c r="A798" t="s">
        <v>168</v>
      </c>
      <c r="B798" t="s">
        <v>129</v>
      </c>
      <c r="C798" t="s">
        <v>37</v>
      </c>
      <c r="D798" s="1">
        <v>2829015</v>
      </c>
      <c r="E798" t="s">
        <v>245</v>
      </c>
      <c r="F798" t="s">
        <v>837</v>
      </c>
      <c r="G798" t="s">
        <v>8</v>
      </c>
      <c r="H798" t="s">
        <v>274</v>
      </c>
      <c r="I798" t="s">
        <v>2346</v>
      </c>
      <c r="J798">
        <v>30042613</v>
      </c>
      <c r="K798" t="str">
        <f t="shared" si="12"/>
        <v>30042613-EJECUCION</v>
      </c>
      <c r="L798" t="s">
        <v>8</v>
      </c>
    </row>
    <row r="799" spans="1:12" x14ac:dyDescent="0.25">
      <c r="A799" t="s">
        <v>168</v>
      </c>
      <c r="B799" t="s">
        <v>2347</v>
      </c>
      <c r="C799" t="s">
        <v>25</v>
      </c>
      <c r="D799" s="1">
        <v>759844</v>
      </c>
      <c r="E799" t="s">
        <v>245</v>
      </c>
      <c r="F799" t="s">
        <v>837</v>
      </c>
      <c r="G799" t="s">
        <v>8</v>
      </c>
      <c r="H799" t="s">
        <v>893</v>
      </c>
      <c r="I799" t="s">
        <v>2348</v>
      </c>
      <c r="J799">
        <v>30046830</v>
      </c>
      <c r="K799" t="str">
        <f t="shared" si="12"/>
        <v>30046830-EJECUCION</v>
      </c>
      <c r="L799" t="s">
        <v>8</v>
      </c>
    </row>
    <row r="800" spans="1:12" x14ac:dyDescent="0.25">
      <c r="A800" t="s">
        <v>168</v>
      </c>
      <c r="B800" t="s">
        <v>2349</v>
      </c>
      <c r="C800" t="s">
        <v>7</v>
      </c>
      <c r="D800" s="1">
        <v>6531648</v>
      </c>
      <c r="E800" t="s">
        <v>833</v>
      </c>
      <c r="F800" t="s">
        <v>977</v>
      </c>
      <c r="G800" t="s">
        <v>8</v>
      </c>
      <c r="H800" t="s">
        <v>274</v>
      </c>
      <c r="I800" t="s">
        <v>2350</v>
      </c>
      <c r="J800">
        <v>30430122</v>
      </c>
      <c r="K800" t="str">
        <f t="shared" si="12"/>
        <v>30430122-EJECUCION</v>
      </c>
      <c r="L800" t="s">
        <v>8</v>
      </c>
    </row>
    <row r="801" spans="1:12" x14ac:dyDescent="0.25">
      <c r="A801" t="s">
        <v>168</v>
      </c>
      <c r="B801" t="s">
        <v>1134</v>
      </c>
      <c r="C801" t="s">
        <v>22</v>
      </c>
      <c r="D801" s="1">
        <v>481258</v>
      </c>
      <c r="E801" t="s">
        <v>245</v>
      </c>
      <c r="F801" t="s">
        <v>837</v>
      </c>
      <c r="G801" t="s">
        <v>8</v>
      </c>
      <c r="H801" t="s">
        <v>857</v>
      </c>
      <c r="I801" t="s">
        <v>1135</v>
      </c>
      <c r="J801">
        <v>30389035</v>
      </c>
      <c r="K801" t="str">
        <f t="shared" si="12"/>
        <v>30389035-EJECUCION</v>
      </c>
      <c r="L801" t="s">
        <v>8</v>
      </c>
    </row>
    <row r="802" spans="1:12" x14ac:dyDescent="0.25">
      <c r="A802" t="s">
        <v>168</v>
      </c>
      <c r="B802" t="s">
        <v>2351</v>
      </c>
      <c r="C802" t="s">
        <v>27</v>
      </c>
      <c r="D802" s="1">
        <v>321162</v>
      </c>
      <c r="E802" t="s">
        <v>245</v>
      </c>
      <c r="F802" t="s">
        <v>837</v>
      </c>
      <c r="G802" t="s">
        <v>8</v>
      </c>
      <c r="H802" t="s">
        <v>845</v>
      </c>
      <c r="I802" t="s">
        <v>747</v>
      </c>
      <c r="J802">
        <v>30465242</v>
      </c>
      <c r="K802" t="str">
        <f t="shared" si="12"/>
        <v>30465242-EJECUCION</v>
      </c>
      <c r="L802" t="s">
        <v>8</v>
      </c>
    </row>
    <row r="803" spans="1:12" x14ac:dyDescent="0.25">
      <c r="A803" t="s">
        <v>9</v>
      </c>
      <c r="B803" t="s">
        <v>2352</v>
      </c>
      <c r="C803" t="s">
        <v>877</v>
      </c>
      <c r="D803" s="1">
        <v>150500</v>
      </c>
      <c r="E803" t="s">
        <v>833</v>
      </c>
      <c r="F803" t="s">
        <v>972</v>
      </c>
      <c r="G803" t="s">
        <v>8</v>
      </c>
      <c r="H803" t="s">
        <v>857</v>
      </c>
      <c r="I803" t="s">
        <v>2353</v>
      </c>
      <c r="J803">
        <v>30455872</v>
      </c>
      <c r="K803" t="str">
        <f t="shared" si="12"/>
        <v>30455872-DISEÑO</v>
      </c>
      <c r="L803" t="s">
        <v>8</v>
      </c>
    </row>
    <row r="804" spans="1:12" x14ac:dyDescent="0.25">
      <c r="A804" t="s">
        <v>168</v>
      </c>
      <c r="B804" t="s">
        <v>2354</v>
      </c>
      <c r="C804" t="s">
        <v>890</v>
      </c>
      <c r="D804" s="1">
        <v>43604</v>
      </c>
      <c r="E804" t="s">
        <v>245</v>
      </c>
      <c r="F804" t="s">
        <v>837</v>
      </c>
      <c r="H804" t="s">
        <v>286</v>
      </c>
      <c r="I804" t="s">
        <v>2355</v>
      </c>
      <c r="J804">
        <v>30487092</v>
      </c>
      <c r="K804" t="str">
        <f t="shared" si="12"/>
        <v>30487092-EJECUCION</v>
      </c>
    </row>
    <row r="805" spans="1:12" x14ac:dyDescent="0.25">
      <c r="A805" t="s">
        <v>168</v>
      </c>
      <c r="B805" t="s">
        <v>2356</v>
      </c>
      <c r="D805" s="1">
        <v>415483</v>
      </c>
      <c r="E805" t="s">
        <v>245</v>
      </c>
      <c r="F805" t="s">
        <v>837</v>
      </c>
      <c r="H805" t="s">
        <v>274</v>
      </c>
      <c r="I805" t="s">
        <v>2357</v>
      </c>
      <c r="J805">
        <v>30458546</v>
      </c>
      <c r="K805" t="str">
        <f t="shared" si="12"/>
        <v>30458546-EJECUCION</v>
      </c>
    </row>
    <row r="806" spans="1:12" x14ac:dyDescent="0.25">
      <c r="A806" t="s">
        <v>168</v>
      </c>
      <c r="B806" t="s">
        <v>2358</v>
      </c>
      <c r="D806" s="1">
        <v>1799358</v>
      </c>
      <c r="E806" t="s">
        <v>833</v>
      </c>
      <c r="F806" t="s">
        <v>977</v>
      </c>
      <c r="H806" t="s">
        <v>274</v>
      </c>
      <c r="I806" t="s">
        <v>2359</v>
      </c>
      <c r="J806">
        <v>30092736</v>
      </c>
      <c r="K806" t="str">
        <f t="shared" si="12"/>
        <v>30092736-EJECUCION</v>
      </c>
    </row>
    <row r="807" spans="1:12" x14ac:dyDescent="0.25">
      <c r="A807" t="s">
        <v>168</v>
      </c>
      <c r="B807" t="s">
        <v>370</v>
      </c>
      <c r="C807" t="s">
        <v>44</v>
      </c>
      <c r="D807" s="1">
        <v>2762402</v>
      </c>
      <c r="E807" t="s">
        <v>245</v>
      </c>
      <c r="F807" t="s">
        <v>837</v>
      </c>
      <c r="G807" t="s">
        <v>8</v>
      </c>
      <c r="H807" t="s">
        <v>275</v>
      </c>
      <c r="I807" t="s">
        <v>2235</v>
      </c>
      <c r="J807">
        <v>30371674</v>
      </c>
      <c r="K807" t="str">
        <f t="shared" si="12"/>
        <v>30371674-EJECUCION</v>
      </c>
      <c r="L807" t="s">
        <v>8</v>
      </c>
    </row>
    <row r="808" spans="1:12" x14ac:dyDescent="0.25">
      <c r="A808" t="s">
        <v>168</v>
      </c>
      <c r="B808" t="s">
        <v>2360</v>
      </c>
      <c r="C808" t="s">
        <v>40</v>
      </c>
      <c r="D808" s="1">
        <v>73639</v>
      </c>
      <c r="E808" t="s">
        <v>245</v>
      </c>
      <c r="F808" t="s">
        <v>837</v>
      </c>
      <c r="H808" t="s">
        <v>857</v>
      </c>
      <c r="I808" t="s">
        <v>2361</v>
      </c>
      <c r="J808">
        <v>30488215</v>
      </c>
      <c r="K808" t="str">
        <f t="shared" si="12"/>
        <v>30488215-EJECUCION</v>
      </c>
    </row>
    <row r="809" spans="1:12" x14ac:dyDescent="0.25">
      <c r="A809" t="s">
        <v>168</v>
      </c>
      <c r="B809" t="s">
        <v>2362</v>
      </c>
      <c r="C809" t="s">
        <v>877</v>
      </c>
      <c r="D809" s="1">
        <v>258450</v>
      </c>
      <c r="E809" t="s">
        <v>245</v>
      </c>
      <c r="F809" t="s">
        <v>837</v>
      </c>
      <c r="H809" t="s">
        <v>841</v>
      </c>
      <c r="I809" t="s">
        <v>2363</v>
      </c>
      <c r="J809">
        <v>30478036</v>
      </c>
      <c r="K809" t="str">
        <f t="shared" si="12"/>
        <v>30478036-EJECUCION</v>
      </c>
    </row>
    <row r="810" spans="1:12" x14ac:dyDescent="0.25">
      <c r="A810" t="s">
        <v>168</v>
      </c>
      <c r="B810" t="s">
        <v>2364</v>
      </c>
      <c r="C810" t="s">
        <v>37</v>
      </c>
      <c r="D810" s="1">
        <v>51300</v>
      </c>
      <c r="E810" t="s">
        <v>245</v>
      </c>
      <c r="F810" t="s">
        <v>837</v>
      </c>
      <c r="H810" t="s">
        <v>286</v>
      </c>
      <c r="I810" t="s">
        <v>2365</v>
      </c>
      <c r="J810">
        <v>30487891</v>
      </c>
      <c r="K810" t="str">
        <f t="shared" si="12"/>
        <v>30487891-EJECUCION</v>
      </c>
    </row>
    <row r="811" spans="1:12" x14ac:dyDescent="0.25">
      <c r="A811" t="s">
        <v>168</v>
      </c>
      <c r="B811" t="s">
        <v>2366</v>
      </c>
      <c r="C811" t="s">
        <v>16</v>
      </c>
      <c r="D811" s="1">
        <v>1733600</v>
      </c>
      <c r="E811" t="s">
        <v>245</v>
      </c>
      <c r="F811" t="s">
        <v>837</v>
      </c>
      <c r="G811" t="s">
        <v>8</v>
      </c>
      <c r="H811" t="s">
        <v>857</v>
      </c>
      <c r="I811" t="s">
        <v>2367</v>
      </c>
      <c r="J811">
        <v>30134906</v>
      </c>
      <c r="K811" t="str">
        <f t="shared" si="12"/>
        <v>30134906-EJECUCION</v>
      </c>
      <c r="L811" t="s">
        <v>8</v>
      </c>
    </row>
    <row r="812" spans="1:12" x14ac:dyDescent="0.25">
      <c r="A812" t="s">
        <v>168</v>
      </c>
      <c r="B812" t="s">
        <v>2368</v>
      </c>
      <c r="D812" s="1">
        <v>600000</v>
      </c>
      <c r="E812" t="s">
        <v>245</v>
      </c>
      <c r="F812" t="s">
        <v>837</v>
      </c>
      <c r="H812" t="s">
        <v>274</v>
      </c>
      <c r="I812" t="s">
        <v>2369</v>
      </c>
      <c r="J812">
        <v>40001626</v>
      </c>
      <c r="K812" t="str">
        <f t="shared" si="12"/>
        <v>40001626-EJECUCION</v>
      </c>
    </row>
    <row r="813" spans="1:12" x14ac:dyDescent="0.25">
      <c r="A813" t="s">
        <v>168</v>
      </c>
      <c r="B813" t="s">
        <v>2370</v>
      </c>
      <c r="C813" t="s">
        <v>44</v>
      </c>
      <c r="D813" s="1">
        <v>187347</v>
      </c>
      <c r="E813" t="s">
        <v>245</v>
      </c>
      <c r="F813" t="s">
        <v>837</v>
      </c>
      <c r="H813" t="s">
        <v>342</v>
      </c>
      <c r="I813" t="s">
        <v>2371</v>
      </c>
      <c r="J813">
        <v>30341732</v>
      </c>
      <c r="K813" t="str">
        <f t="shared" si="12"/>
        <v>30341732-EJECUCION</v>
      </c>
    </row>
    <row r="814" spans="1:12" x14ac:dyDescent="0.25">
      <c r="A814" t="s">
        <v>169</v>
      </c>
      <c r="B814" t="s">
        <v>2372</v>
      </c>
      <c r="C814" t="s">
        <v>7</v>
      </c>
      <c r="D814" s="1">
        <v>386885</v>
      </c>
      <c r="E814" t="s">
        <v>833</v>
      </c>
      <c r="F814" t="s">
        <v>834</v>
      </c>
      <c r="G814" t="s">
        <v>8</v>
      </c>
      <c r="H814" t="s">
        <v>275</v>
      </c>
      <c r="I814" t="s">
        <v>2373</v>
      </c>
      <c r="J814">
        <v>30382574</v>
      </c>
      <c r="K814" t="str">
        <f t="shared" si="12"/>
        <v>30382574-PREFACTIBILIDAD</v>
      </c>
      <c r="L814" t="s">
        <v>8</v>
      </c>
    </row>
    <row r="815" spans="1:12" x14ac:dyDescent="0.25">
      <c r="A815" t="s">
        <v>168</v>
      </c>
      <c r="B815" t="s">
        <v>2374</v>
      </c>
      <c r="C815" t="s">
        <v>890</v>
      </c>
      <c r="D815" s="1">
        <v>16207364</v>
      </c>
      <c r="E815" t="s">
        <v>833</v>
      </c>
      <c r="F815" t="s">
        <v>834</v>
      </c>
      <c r="G815" t="s">
        <v>8</v>
      </c>
      <c r="H815" t="s">
        <v>275</v>
      </c>
      <c r="I815" t="s">
        <v>2375</v>
      </c>
      <c r="J815">
        <v>30070432</v>
      </c>
      <c r="K815" t="str">
        <f t="shared" si="12"/>
        <v>30070432-EJECUCION</v>
      </c>
      <c r="L815" t="s">
        <v>8</v>
      </c>
    </row>
    <row r="816" spans="1:12" x14ac:dyDescent="0.25">
      <c r="A816" t="s">
        <v>168</v>
      </c>
      <c r="B816" t="s">
        <v>590</v>
      </c>
      <c r="D816" s="1">
        <v>615600</v>
      </c>
      <c r="E816" t="s">
        <v>245</v>
      </c>
      <c r="F816" t="s">
        <v>837</v>
      </c>
      <c r="H816" t="s">
        <v>274</v>
      </c>
      <c r="I816" t="s">
        <v>2376</v>
      </c>
      <c r="J816">
        <v>30488757</v>
      </c>
      <c r="K816" t="str">
        <f t="shared" si="12"/>
        <v>30488757-EJECUCION</v>
      </c>
    </row>
    <row r="817" spans="1:12" x14ac:dyDescent="0.25">
      <c r="A817" t="s">
        <v>168</v>
      </c>
      <c r="B817" t="s">
        <v>2377</v>
      </c>
      <c r="D817" s="1">
        <v>555068</v>
      </c>
      <c r="E817" t="s">
        <v>245</v>
      </c>
      <c r="F817" t="s">
        <v>837</v>
      </c>
      <c r="H817" t="s">
        <v>861</v>
      </c>
      <c r="I817" t="s">
        <v>2378</v>
      </c>
      <c r="J817">
        <v>30483648</v>
      </c>
      <c r="K817" t="str">
        <f t="shared" si="12"/>
        <v>30483648-EJECUCION</v>
      </c>
    </row>
    <row r="818" spans="1:12" x14ac:dyDescent="0.25">
      <c r="A818" t="s">
        <v>168</v>
      </c>
      <c r="B818" t="s">
        <v>2379</v>
      </c>
      <c r="D818" s="1">
        <v>307800</v>
      </c>
      <c r="E818" t="s">
        <v>245</v>
      </c>
      <c r="F818" t="s">
        <v>837</v>
      </c>
      <c r="H818" t="s">
        <v>286</v>
      </c>
      <c r="I818" t="s">
        <v>2380</v>
      </c>
      <c r="J818">
        <v>30485054</v>
      </c>
      <c r="K818" t="str">
        <f t="shared" si="12"/>
        <v>30485054-EJECUCION</v>
      </c>
    </row>
    <row r="819" spans="1:12" x14ac:dyDescent="0.25">
      <c r="A819" t="s">
        <v>168</v>
      </c>
      <c r="B819" t="s">
        <v>2381</v>
      </c>
      <c r="D819" s="1">
        <v>513001</v>
      </c>
      <c r="E819" t="s">
        <v>245</v>
      </c>
      <c r="F819" t="s">
        <v>837</v>
      </c>
      <c r="H819" t="s">
        <v>861</v>
      </c>
      <c r="I819" t="s">
        <v>2382</v>
      </c>
      <c r="J819">
        <v>30485137</v>
      </c>
      <c r="K819" t="str">
        <f t="shared" si="12"/>
        <v>30485137-EJECUCION</v>
      </c>
    </row>
    <row r="820" spans="1:12" x14ac:dyDescent="0.25">
      <c r="A820" t="s">
        <v>9</v>
      </c>
      <c r="B820" t="s">
        <v>2383</v>
      </c>
      <c r="C820" t="s">
        <v>890</v>
      </c>
      <c r="D820" s="1">
        <v>52254</v>
      </c>
      <c r="E820" t="s">
        <v>833</v>
      </c>
      <c r="F820" t="s">
        <v>911</v>
      </c>
      <c r="H820" t="s">
        <v>857</v>
      </c>
      <c r="I820" t="s">
        <v>2384</v>
      </c>
      <c r="J820">
        <v>30283073</v>
      </c>
      <c r="K820" t="str">
        <f t="shared" si="12"/>
        <v>30283073-DISEÑO</v>
      </c>
    </row>
    <row r="821" spans="1:12" x14ac:dyDescent="0.25">
      <c r="A821" t="s">
        <v>168</v>
      </c>
      <c r="B821" t="s">
        <v>2385</v>
      </c>
      <c r="C821" t="s">
        <v>44</v>
      </c>
      <c r="D821" s="1">
        <v>53890</v>
      </c>
      <c r="E821" t="s">
        <v>833</v>
      </c>
      <c r="F821" t="s">
        <v>911</v>
      </c>
      <c r="H821" t="s">
        <v>857</v>
      </c>
      <c r="I821" t="s">
        <v>2386</v>
      </c>
      <c r="J821">
        <v>30391492</v>
      </c>
      <c r="K821" t="str">
        <f t="shared" si="12"/>
        <v>30391492-EJECUCION</v>
      </c>
    </row>
    <row r="822" spans="1:12" x14ac:dyDescent="0.25">
      <c r="A822" t="s">
        <v>168</v>
      </c>
      <c r="B822" t="s">
        <v>2387</v>
      </c>
      <c r="C822" t="s">
        <v>41</v>
      </c>
      <c r="D822" s="1">
        <v>87210</v>
      </c>
      <c r="E822" t="s">
        <v>833</v>
      </c>
      <c r="F822" t="s">
        <v>1151</v>
      </c>
      <c r="H822" t="s">
        <v>857</v>
      </c>
      <c r="I822" t="s">
        <v>2388</v>
      </c>
      <c r="J822">
        <v>30460847</v>
      </c>
      <c r="K822" t="str">
        <f t="shared" si="12"/>
        <v>30460847-EJECUCION</v>
      </c>
    </row>
    <row r="823" spans="1:12" x14ac:dyDescent="0.25">
      <c r="A823" t="s">
        <v>168</v>
      </c>
      <c r="B823" t="s">
        <v>2389</v>
      </c>
      <c r="D823" s="1">
        <v>40278054</v>
      </c>
      <c r="E823" t="s">
        <v>833</v>
      </c>
      <c r="F823" t="s">
        <v>834</v>
      </c>
      <c r="G823" t="s">
        <v>8</v>
      </c>
      <c r="H823" t="s">
        <v>275</v>
      </c>
      <c r="I823" t="s">
        <v>2390</v>
      </c>
      <c r="J823">
        <v>20080167</v>
      </c>
      <c r="K823" t="str">
        <f t="shared" si="12"/>
        <v>20080167-EJECUCION</v>
      </c>
      <c r="L823" t="s">
        <v>8</v>
      </c>
    </row>
    <row r="824" spans="1:12" x14ac:dyDescent="0.25">
      <c r="A824" t="s">
        <v>168</v>
      </c>
      <c r="B824" t="s">
        <v>2391</v>
      </c>
      <c r="D824" s="1">
        <v>319479</v>
      </c>
      <c r="E824" t="s">
        <v>833</v>
      </c>
      <c r="F824" t="s">
        <v>1106</v>
      </c>
      <c r="H824" t="s">
        <v>275</v>
      </c>
      <c r="I824" t="s">
        <v>2392</v>
      </c>
      <c r="J824">
        <v>30459287</v>
      </c>
      <c r="K824" t="str">
        <f t="shared" si="12"/>
        <v>30459287-EJECUCION</v>
      </c>
    </row>
    <row r="825" spans="1:12" x14ac:dyDescent="0.25">
      <c r="A825" t="s">
        <v>169</v>
      </c>
      <c r="B825" t="s">
        <v>2393</v>
      </c>
      <c r="D825" s="1">
        <v>355330</v>
      </c>
      <c r="E825" t="s">
        <v>833</v>
      </c>
      <c r="F825" t="s">
        <v>834</v>
      </c>
      <c r="G825" t="s">
        <v>8</v>
      </c>
      <c r="H825" t="s">
        <v>275</v>
      </c>
      <c r="I825" t="s">
        <v>2394</v>
      </c>
      <c r="J825">
        <v>30123604</v>
      </c>
      <c r="K825" t="str">
        <f t="shared" si="12"/>
        <v>30123604-PREFACTIBILIDAD</v>
      </c>
      <c r="L825" t="s">
        <v>8</v>
      </c>
    </row>
    <row r="826" spans="1:12" x14ac:dyDescent="0.25">
      <c r="A826" t="s">
        <v>168</v>
      </c>
      <c r="B826" t="s">
        <v>2395</v>
      </c>
      <c r="C826" t="s">
        <v>877</v>
      </c>
      <c r="D826" s="1">
        <v>102600</v>
      </c>
      <c r="E826" t="s">
        <v>245</v>
      </c>
      <c r="F826" t="s">
        <v>837</v>
      </c>
      <c r="H826" t="s">
        <v>861</v>
      </c>
      <c r="I826" t="s">
        <v>2396</v>
      </c>
      <c r="J826">
        <v>40001236</v>
      </c>
      <c r="K826" t="str">
        <f t="shared" si="12"/>
        <v>40001236-EJECUCION</v>
      </c>
    </row>
    <row r="827" spans="1:12" x14ac:dyDescent="0.25">
      <c r="A827" t="s">
        <v>168</v>
      </c>
      <c r="B827" t="s">
        <v>2397</v>
      </c>
      <c r="C827" t="s">
        <v>33</v>
      </c>
      <c r="D827" s="1">
        <v>128384</v>
      </c>
      <c r="E827" t="s">
        <v>245</v>
      </c>
      <c r="F827" t="s">
        <v>837</v>
      </c>
      <c r="H827" t="s">
        <v>838</v>
      </c>
      <c r="I827" t="s">
        <v>2398</v>
      </c>
      <c r="J827">
        <v>30467589</v>
      </c>
      <c r="K827" t="str">
        <f t="shared" si="12"/>
        <v>30467589-EJECUCION</v>
      </c>
    </row>
    <row r="828" spans="1:12" x14ac:dyDescent="0.25">
      <c r="A828" t="s">
        <v>168</v>
      </c>
      <c r="B828" t="s">
        <v>2399</v>
      </c>
      <c r="C828" t="s">
        <v>890</v>
      </c>
      <c r="D828" s="1">
        <v>279618</v>
      </c>
      <c r="E828" t="s">
        <v>245</v>
      </c>
      <c r="F828" t="s">
        <v>837</v>
      </c>
      <c r="G828" t="s">
        <v>8</v>
      </c>
      <c r="H828" t="s">
        <v>275</v>
      </c>
      <c r="I828" t="s">
        <v>2400</v>
      </c>
      <c r="J828">
        <v>30080460</v>
      </c>
      <c r="K828" t="str">
        <f t="shared" si="12"/>
        <v>30080460-EJECUCION</v>
      </c>
      <c r="L828" t="s">
        <v>8</v>
      </c>
    </row>
    <row r="829" spans="1:12" x14ac:dyDescent="0.25">
      <c r="A829" t="s">
        <v>168</v>
      </c>
      <c r="B829" t="s">
        <v>160</v>
      </c>
      <c r="D829" s="1">
        <v>461698</v>
      </c>
      <c r="E829" t="s">
        <v>245</v>
      </c>
      <c r="F829" t="s">
        <v>837</v>
      </c>
      <c r="H829" t="s">
        <v>861</v>
      </c>
      <c r="I829" t="s">
        <v>2401</v>
      </c>
      <c r="J829">
        <v>30351343</v>
      </c>
      <c r="K829" t="str">
        <f t="shared" si="12"/>
        <v>30351343-EJECUCION</v>
      </c>
    </row>
    <row r="830" spans="1:12" x14ac:dyDescent="0.25">
      <c r="A830" t="s">
        <v>168</v>
      </c>
      <c r="B830" t="s">
        <v>2402</v>
      </c>
      <c r="C830" t="s">
        <v>19</v>
      </c>
      <c r="D830" s="1">
        <v>50000</v>
      </c>
      <c r="E830" t="s">
        <v>245</v>
      </c>
      <c r="F830" t="s">
        <v>837</v>
      </c>
      <c r="H830" t="s">
        <v>286</v>
      </c>
      <c r="I830" t="s">
        <v>2403</v>
      </c>
      <c r="J830">
        <v>30487372</v>
      </c>
      <c r="K830" t="str">
        <f t="shared" si="12"/>
        <v>30487372-EJECUCION</v>
      </c>
    </row>
    <row r="831" spans="1:12" x14ac:dyDescent="0.25">
      <c r="A831" t="s">
        <v>168</v>
      </c>
      <c r="B831" t="s">
        <v>2404</v>
      </c>
      <c r="C831" t="s">
        <v>19</v>
      </c>
      <c r="D831" s="1">
        <v>51300</v>
      </c>
      <c r="E831" t="s">
        <v>245</v>
      </c>
      <c r="F831" t="s">
        <v>837</v>
      </c>
      <c r="H831" t="s">
        <v>857</v>
      </c>
      <c r="I831" t="s">
        <v>2405</v>
      </c>
      <c r="J831">
        <v>30485224</v>
      </c>
      <c r="K831" t="str">
        <f t="shared" si="12"/>
        <v>30485224-EJECUCION</v>
      </c>
    </row>
    <row r="832" spans="1:12" x14ac:dyDescent="0.25">
      <c r="A832" t="s">
        <v>168</v>
      </c>
      <c r="B832" t="s">
        <v>2406</v>
      </c>
      <c r="D832" s="1">
        <v>495248</v>
      </c>
      <c r="E832" t="s">
        <v>833</v>
      </c>
      <c r="F832" t="s">
        <v>1223</v>
      </c>
      <c r="H832" t="s">
        <v>921</v>
      </c>
      <c r="I832" t="s">
        <v>2407</v>
      </c>
      <c r="J832">
        <v>30308775</v>
      </c>
      <c r="K832" t="str">
        <f t="shared" si="12"/>
        <v>30308775-EJECUCION</v>
      </c>
    </row>
    <row r="833" spans="1:12" x14ac:dyDescent="0.25">
      <c r="A833" t="s">
        <v>9</v>
      </c>
      <c r="B833" t="s">
        <v>448</v>
      </c>
      <c r="C833" t="s">
        <v>41</v>
      </c>
      <c r="D833" s="1">
        <v>55259</v>
      </c>
      <c r="E833" t="s">
        <v>245</v>
      </c>
      <c r="F833" t="s">
        <v>837</v>
      </c>
      <c r="H833" t="s">
        <v>841</v>
      </c>
      <c r="I833" t="s">
        <v>2408</v>
      </c>
      <c r="J833">
        <v>30115881</v>
      </c>
      <c r="K833" t="str">
        <f t="shared" si="12"/>
        <v>30115881-DISEÑO</v>
      </c>
    </row>
    <row r="834" spans="1:12" x14ac:dyDescent="0.25">
      <c r="A834" t="s">
        <v>168</v>
      </c>
      <c r="B834" t="s">
        <v>2409</v>
      </c>
      <c r="D834" s="1">
        <v>536598</v>
      </c>
      <c r="E834" t="s">
        <v>245</v>
      </c>
      <c r="F834" t="s">
        <v>837</v>
      </c>
      <c r="G834" t="s">
        <v>308</v>
      </c>
      <c r="H834" t="s">
        <v>275</v>
      </c>
      <c r="I834" t="s">
        <v>2410</v>
      </c>
      <c r="J834">
        <v>30458729</v>
      </c>
      <c r="K834" t="str">
        <f t="shared" si="12"/>
        <v>30458729-EJECUCION</v>
      </c>
      <c r="L834" t="s">
        <v>308</v>
      </c>
    </row>
    <row r="835" spans="1:12" x14ac:dyDescent="0.25">
      <c r="A835" t="s">
        <v>168</v>
      </c>
      <c r="B835" t="s">
        <v>2411</v>
      </c>
      <c r="D835" s="1">
        <v>3286392</v>
      </c>
      <c r="E835" t="s">
        <v>833</v>
      </c>
      <c r="F835" t="s">
        <v>1145</v>
      </c>
      <c r="H835" t="s">
        <v>845</v>
      </c>
      <c r="I835" t="s">
        <v>2412</v>
      </c>
      <c r="J835">
        <v>30226672</v>
      </c>
      <c r="K835" t="str">
        <f t="shared" ref="K835:K898" si="13">CONCATENATE(J835,"-",A835)</f>
        <v>30226672-EJECUCION</v>
      </c>
    </row>
    <row r="836" spans="1:12" x14ac:dyDescent="0.25">
      <c r="A836" t="s">
        <v>9</v>
      </c>
      <c r="B836" t="s">
        <v>450</v>
      </c>
      <c r="C836" t="s">
        <v>964</v>
      </c>
      <c r="D836" s="1">
        <v>42066</v>
      </c>
      <c r="E836" t="s">
        <v>245</v>
      </c>
      <c r="F836" t="s">
        <v>837</v>
      </c>
      <c r="H836" t="s">
        <v>845</v>
      </c>
      <c r="I836" t="s">
        <v>2413</v>
      </c>
      <c r="J836">
        <v>30485181</v>
      </c>
      <c r="K836" t="str">
        <f t="shared" si="13"/>
        <v>30485181-DISEÑO</v>
      </c>
    </row>
    <row r="837" spans="1:12" x14ac:dyDescent="0.25">
      <c r="A837" t="s">
        <v>168</v>
      </c>
      <c r="B837" t="s">
        <v>2414</v>
      </c>
      <c r="D837" s="1">
        <v>16688166</v>
      </c>
      <c r="E837" t="s">
        <v>833</v>
      </c>
      <c r="F837" t="s">
        <v>834</v>
      </c>
      <c r="G837" t="s">
        <v>8</v>
      </c>
      <c r="H837" t="s">
        <v>275</v>
      </c>
      <c r="I837" t="s">
        <v>2415</v>
      </c>
      <c r="J837">
        <v>30051950</v>
      </c>
      <c r="K837" t="str">
        <f t="shared" si="13"/>
        <v>30051950-EJECUCION</v>
      </c>
      <c r="L837" t="s">
        <v>8</v>
      </c>
    </row>
    <row r="838" spans="1:12" x14ac:dyDescent="0.25">
      <c r="A838" t="s">
        <v>9</v>
      </c>
      <c r="B838" t="s">
        <v>2416</v>
      </c>
      <c r="C838" t="s">
        <v>24</v>
      </c>
      <c r="D838" s="1">
        <v>33097</v>
      </c>
      <c r="E838" t="s">
        <v>833</v>
      </c>
      <c r="F838" t="s">
        <v>911</v>
      </c>
      <c r="G838" t="s">
        <v>8</v>
      </c>
      <c r="H838" t="s">
        <v>857</v>
      </c>
      <c r="I838" t="s">
        <v>2417</v>
      </c>
      <c r="J838">
        <v>30390822</v>
      </c>
      <c r="K838" t="str">
        <f t="shared" si="13"/>
        <v>30390822-DISEÑO</v>
      </c>
      <c r="L838" t="s">
        <v>8</v>
      </c>
    </row>
    <row r="839" spans="1:12" x14ac:dyDescent="0.25">
      <c r="A839" t="s">
        <v>168</v>
      </c>
      <c r="B839" t="s">
        <v>2418</v>
      </c>
      <c r="D839" s="1">
        <v>28961094</v>
      </c>
      <c r="E839" t="s">
        <v>833</v>
      </c>
      <c r="F839" t="s">
        <v>834</v>
      </c>
      <c r="G839" t="s">
        <v>8</v>
      </c>
      <c r="H839" t="s">
        <v>275</v>
      </c>
      <c r="I839" t="s">
        <v>2419</v>
      </c>
      <c r="J839">
        <v>30115547</v>
      </c>
      <c r="K839" t="str">
        <f t="shared" si="13"/>
        <v>30115547-EJECUCION</v>
      </c>
      <c r="L839" t="s">
        <v>8</v>
      </c>
    </row>
    <row r="840" spans="1:12" x14ac:dyDescent="0.25">
      <c r="A840" t="s">
        <v>168</v>
      </c>
      <c r="B840" t="s">
        <v>2420</v>
      </c>
      <c r="C840" t="s">
        <v>44</v>
      </c>
      <c r="D840" s="1">
        <v>116159</v>
      </c>
      <c r="E840" t="s">
        <v>833</v>
      </c>
      <c r="F840" t="s">
        <v>911</v>
      </c>
      <c r="G840" t="s">
        <v>8</v>
      </c>
      <c r="H840" t="s">
        <v>857</v>
      </c>
      <c r="I840" t="s">
        <v>2421</v>
      </c>
      <c r="J840">
        <v>30484070</v>
      </c>
      <c r="K840" t="str">
        <f t="shared" si="13"/>
        <v>30484070-EJECUCION</v>
      </c>
      <c r="L840" t="s">
        <v>8</v>
      </c>
    </row>
    <row r="841" spans="1:12" x14ac:dyDescent="0.25">
      <c r="A841" t="s">
        <v>168</v>
      </c>
      <c r="B841" t="s">
        <v>2422</v>
      </c>
      <c r="C841" t="s">
        <v>33</v>
      </c>
      <c r="D841" s="1">
        <v>9917855</v>
      </c>
      <c r="E841" t="s">
        <v>833</v>
      </c>
      <c r="F841" t="s">
        <v>834</v>
      </c>
      <c r="G841" t="s">
        <v>8</v>
      </c>
      <c r="H841" t="s">
        <v>275</v>
      </c>
      <c r="I841" t="s">
        <v>2423</v>
      </c>
      <c r="J841">
        <v>30121997</v>
      </c>
      <c r="K841" t="str">
        <f t="shared" si="13"/>
        <v>30121997-EJECUCION</v>
      </c>
      <c r="L841" t="s">
        <v>8</v>
      </c>
    </row>
    <row r="842" spans="1:12" x14ac:dyDescent="0.25">
      <c r="A842" t="s">
        <v>9</v>
      </c>
      <c r="B842" t="s">
        <v>2424</v>
      </c>
      <c r="C842" t="s">
        <v>44</v>
      </c>
      <c r="D842" s="1">
        <v>82080</v>
      </c>
      <c r="E842" t="s">
        <v>245</v>
      </c>
      <c r="F842" t="s">
        <v>837</v>
      </c>
      <c r="H842" t="s">
        <v>841</v>
      </c>
      <c r="I842" t="s">
        <v>2425</v>
      </c>
      <c r="J842">
        <v>30486512</v>
      </c>
      <c r="K842" t="str">
        <f t="shared" si="13"/>
        <v>30486512-DISEÑO</v>
      </c>
    </row>
    <row r="843" spans="1:12" x14ac:dyDescent="0.25">
      <c r="A843" t="s">
        <v>168</v>
      </c>
      <c r="B843" t="s">
        <v>2426</v>
      </c>
      <c r="C843" t="s">
        <v>877</v>
      </c>
      <c r="D843" s="1">
        <v>58162</v>
      </c>
      <c r="E843" t="s">
        <v>245</v>
      </c>
      <c r="F843" t="s">
        <v>837</v>
      </c>
      <c r="H843" t="s">
        <v>286</v>
      </c>
      <c r="I843" t="s">
        <v>2427</v>
      </c>
      <c r="J843">
        <v>30488408</v>
      </c>
      <c r="K843" t="str">
        <f t="shared" si="13"/>
        <v>30488408-EJECUCION</v>
      </c>
    </row>
    <row r="844" spans="1:12" x14ac:dyDescent="0.25">
      <c r="A844" t="s">
        <v>168</v>
      </c>
      <c r="B844" t="s">
        <v>2428</v>
      </c>
      <c r="C844" t="s">
        <v>25</v>
      </c>
      <c r="D844" s="1">
        <v>299743</v>
      </c>
      <c r="E844" t="s">
        <v>245</v>
      </c>
      <c r="F844" t="s">
        <v>837</v>
      </c>
      <c r="H844" t="s">
        <v>275</v>
      </c>
      <c r="I844" t="s">
        <v>2429</v>
      </c>
      <c r="J844">
        <v>30329325</v>
      </c>
      <c r="K844" t="str">
        <f t="shared" si="13"/>
        <v>30329325-EJECUCION</v>
      </c>
    </row>
    <row r="845" spans="1:12" x14ac:dyDescent="0.25">
      <c r="A845" t="s">
        <v>168</v>
      </c>
      <c r="B845" t="s">
        <v>2430</v>
      </c>
      <c r="D845" s="1">
        <v>4672693</v>
      </c>
      <c r="E845" t="s">
        <v>245</v>
      </c>
      <c r="F845" t="s">
        <v>837</v>
      </c>
      <c r="H845" t="s">
        <v>275</v>
      </c>
      <c r="I845" t="s">
        <v>2431</v>
      </c>
      <c r="J845">
        <v>30342679</v>
      </c>
      <c r="K845" t="str">
        <f t="shared" si="13"/>
        <v>30342679-EJECUCION</v>
      </c>
    </row>
    <row r="846" spans="1:12" x14ac:dyDescent="0.25">
      <c r="A846" t="s">
        <v>168</v>
      </c>
      <c r="B846" t="s">
        <v>534</v>
      </c>
      <c r="C846" t="s">
        <v>890</v>
      </c>
      <c r="D846" s="1">
        <v>286260</v>
      </c>
      <c r="E846" t="s">
        <v>245</v>
      </c>
      <c r="F846" t="s">
        <v>837</v>
      </c>
      <c r="G846" t="s">
        <v>8</v>
      </c>
      <c r="H846" t="s">
        <v>274</v>
      </c>
      <c r="I846" t="s">
        <v>717</v>
      </c>
      <c r="J846">
        <v>30034666</v>
      </c>
      <c r="K846" t="str">
        <f t="shared" si="13"/>
        <v>30034666-EJECUCION</v>
      </c>
      <c r="L846" t="s">
        <v>8</v>
      </c>
    </row>
    <row r="847" spans="1:12" x14ac:dyDescent="0.25">
      <c r="A847" t="s">
        <v>168</v>
      </c>
      <c r="B847" t="s">
        <v>2432</v>
      </c>
      <c r="D847" s="1">
        <v>26361613</v>
      </c>
      <c r="E847" t="s">
        <v>833</v>
      </c>
      <c r="F847" t="s">
        <v>1106</v>
      </c>
      <c r="G847" t="s">
        <v>8</v>
      </c>
      <c r="H847" t="s">
        <v>275</v>
      </c>
      <c r="I847" t="s">
        <v>2433</v>
      </c>
      <c r="J847">
        <v>30083769</v>
      </c>
      <c r="K847" t="str">
        <f t="shared" si="13"/>
        <v>30083769-EJECUCION</v>
      </c>
      <c r="L847" t="s">
        <v>8</v>
      </c>
    </row>
    <row r="848" spans="1:12" x14ac:dyDescent="0.25">
      <c r="A848" t="s">
        <v>168</v>
      </c>
      <c r="B848" t="s">
        <v>2434</v>
      </c>
      <c r="C848" t="s">
        <v>45</v>
      </c>
      <c r="D848" s="1">
        <v>3900581</v>
      </c>
      <c r="E848" t="s">
        <v>245</v>
      </c>
      <c r="F848" t="s">
        <v>837</v>
      </c>
      <c r="G848" t="s">
        <v>8</v>
      </c>
      <c r="H848" t="s">
        <v>931</v>
      </c>
      <c r="I848" t="s">
        <v>2435</v>
      </c>
      <c r="J848">
        <v>30086361</v>
      </c>
      <c r="K848" t="str">
        <f t="shared" si="13"/>
        <v>30086361-EJECUCION</v>
      </c>
      <c r="L848" t="s">
        <v>8</v>
      </c>
    </row>
    <row r="849" spans="1:12" x14ac:dyDescent="0.25">
      <c r="A849" t="s">
        <v>168</v>
      </c>
      <c r="B849" t="s">
        <v>2436</v>
      </c>
      <c r="C849" t="s">
        <v>890</v>
      </c>
      <c r="D849" s="1">
        <v>1747614</v>
      </c>
      <c r="E849" t="s">
        <v>245</v>
      </c>
      <c r="F849" t="s">
        <v>837</v>
      </c>
      <c r="G849" t="s">
        <v>8</v>
      </c>
      <c r="H849" t="s">
        <v>931</v>
      </c>
      <c r="I849" t="s">
        <v>721</v>
      </c>
      <c r="J849">
        <v>30199272</v>
      </c>
      <c r="K849" t="str">
        <f t="shared" si="13"/>
        <v>30199272-EJECUCION</v>
      </c>
      <c r="L849" t="s">
        <v>8</v>
      </c>
    </row>
    <row r="850" spans="1:12" x14ac:dyDescent="0.25">
      <c r="A850" t="s">
        <v>168</v>
      </c>
      <c r="B850" t="s">
        <v>2437</v>
      </c>
      <c r="C850" t="s">
        <v>36</v>
      </c>
      <c r="D850" s="1">
        <v>5435996</v>
      </c>
      <c r="E850" t="s">
        <v>833</v>
      </c>
      <c r="F850" t="s">
        <v>972</v>
      </c>
      <c r="G850" t="s">
        <v>8</v>
      </c>
      <c r="H850" t="s">
        <v>857</v>
      </c>
      <c r="I850" t="s">
        <v>2438</v>
      </c>
      <c r="J850">
        <v>30304222</v>
      </c>
      <c r="K850" t="str">
        <f t="shared" si="13"/>
        <v>30304222-EJECUCION</v>
      </c>
      <c r="L850" t="s">
        <v>8</v>
      </c>
    </row>
    <row r="851" spans="1:12" x14ac:dyDescent="0.25">
      <c r="A851" t="s">
        <v>168</v>
      </c>
      <c r="B851" t="s">
        <v>279</v>
      </c>
      <c r="C851" t="s">
        <v>7</v>
      </c>
      <c r="D851" s="1">
        <v>113597</v>
      </c>
      <c r="E851" t="s">
        <v>245</v>
      </c>
      <c r="F851" t="s">
        <v>837</v>
      </c>
      <c r="G851" t="s">
        <v>8</v>
      </c>
      <c r="H851" t="s">
        <v>274</v>
      </c>
      <c r="I851" t="s">
        <v>2439</v>
      </c>
      <c r="J851">
        <v>30470902</v>
      </c>
      <c r="K851" t="str">
        <f t="shared" si="13"/>
        <v>30470902-EJECUCION</v>
      </c>
      <c r="L851" t="s">
        <v>8</v>
      </c>
    </row>
    <row r="852" spans="1:12" x14ac:dyDescent="0.25">
      <c r="A852" t="s">
        <v>168</v>
      </c>
      <c r="B852" t="s">
        <v>116</v>
      </c>
      <c r="D852" s="1">
        <v>185949</v>
      </c>
      <c r="E852" t="s">
        <v>245</v>
      </c>
      <c r="F852" t="s">
        <v>837</v>
      </c>
      <c r="H852" t="s">
        <v>286</v>
      </c>
      <c r="I852" t="s">
        <v>2440</v>
      </c>
      <c r="J852">
        <v>30405874</v>
      </c>
      <c r="K852" t="str">
        <f t="shared" si="13"/>
        <v>30405874-EJECUCION</v>
      </c>
    </row>
    <row r="853" spans="1:12" x14ac:dyDescent="0.25">
      <c r="A853" t="s">
        <v>168</v>
      </c>
      <c r="B853" t="s">
        <v>266</v>
      </c>
      <c r="D853" s="1">
        <v>461700</v>
      </c>
      <c r="E853" t="s">
        <v>245</v>
      </c>
      <c r="F853" t="s">
        <v>837</v>
      </c>
      <c r="H853" t="s">
        <v>861</v>
      </c>
      <c r="I853" t="s">
        <v>2441</v>
      </c>
      <c r="J853">
        <v>30485206</v>
      </c>
      <c r="K853" t="str">
        <f t="shared" si="13"/>
        <v>30485206-EJECUCION</v>
      </c>
    </row>
    <row r="854" spans="1:12" x14ac:dyDescent="0.25">
      <c r="A854" t="s">
        <v>168</v>
      </c>
      <c r="B854" t="s">
        <v>2442</v>
      </c>
      <c r="C854" t="s">
        <v>33</v>
      </c>
      <c r="D854" s="1">
        <v>100803</v>
      </c>
      <c r="E854" t="s">
        <v>833</v>
      </c>
      <c r="F854" t="s">
        <v>1260</v>
      </c>
      <c r="H854" t="s">
        <v>931</v>
      </c>
      <c r="I854" t="s">
        <v>2443</v>
      </c>
      <c r="J854">
        <v>30466958</v>
      </c>
      <c r="K854" t="str">
        <f t="shared" si="13"/>
        <v>30466958-EJECUCION</v>
      </c>
    </row>
    <row r="855" spans="1:12" x14ac:dyDescent="0.25">
      <c r="A855" t="s">
        <v>9</v>
      </c>
      <c r="B855" t="s">
        <v>2444</v>
      </c>
      <c r="C855" t="s">
        <v>31</v>
      </c>
      <c r="D855" s="1">
        <v>97470</v>
      </c>
      <c r="E855" t="s">
        <v>245</v>
      </c>
      <c r="F855" t="s">
        <v>837</v>
      </c>
      <c r="H855" t="s">
        <v>274</v>
      </c>
      <c r="I855" t="s">
        <v>2445</v>
      </c>
      <c r="J855">
        <v>30485856</v>
      </c>
      <c r="K855" t="str">
        <f t="shared" si="13"/>
        <v>30485856-DISEÑO</v>
      </c>
    </row>
    <row r="856" spans="1:12" x14ac:dyDescent="0.25">
      <c r="A856" t="s">
        <v>168</v>
      </c>
      <c r="B856" t="s">
        <v>1449</v>
      </c>
      <c r="D856" s="1">
        <v>15967930</v>
      </c>
      <c r="E856" t="s">
        <v>833</v>
      </c>
      <c r="F856" t="s">
        <v>972</v>
      </c>
      <c r="H856" t="s">
        <v>275</v>
      </c>
      <c r="I856" t="s">
        <v>1450</v>
      </c>
      <c r="J856">
        <v>30083092</v>
      </c>
      <c r="K856" t="str">
        <f t="shared" si="13"/>
        <v>30083092-EJECUCION</v>
      </c>
    </row>
    <row r="857" spans="1:12" x14ac:dyDescent="0.25">
      <c r="A857" t="s">
        <v>168</v>
      </c>
      <c r="B857" t="s">
        <v>2446</v>
      </c>
      <c r="C857" t="s">
        <v>27</v>
      </c>
      <c r="D857" s="1">
        <v>75000</v>
      </c>
      <c r="E857" t="s">
        <v>833</v>
      </c>
      <c r="F857" t="s">
        <v>1260</v>
      </c>
      <c r="H857" t="s">
        <v>931</v>
      </c>
      <c r="I857" t="s">
        <v>2447</v>
      </c>
      <c r="J857">
        <v>40002381</v>
      </c>
      <c r="K857" t="str">
        <f t="shared" si="13"/>
        <v>40002381-EJECUCION</v>
      </c>
    </row>
    <row r="858" spans="1:12" x14ac:dyDescent="0.25">
      <c r="A858" t="s">
        <v>168</v>
      </c>
      <c r="B858" t="s">
        <v>2448</v>
      </c>
      <c r="C858" t="s">
        <v>31</v>
      </c>
      <c r="D858" s="1">
        <v>1552611</v>
      </c>
      <c r="E858" t="s">
        <v>245</v>
      </c>
      <c r="F858" t="s">
        <v>837</v>
      </c>
      <c r="G858" t="s">
        <v>8</v>
      </c>
      <c r="H858" t="s">
        <v>931</v>
      </c>
      <c r="I858" t="s">
        <v>2449</v>
      </c>
      <c r="J858">
        <v>30381175</v>
      </c>
      <c r="K858" t="str">
        <f t="shared" si="13"/>
        <v>30381175-EJECUCION</v>
      </c>
      <c r="L858" t="s">
        <v>8</v>
      </c>
    </row>
    <row r="859" spans="1:12" x14ac:dyDescent="0.25">
      <c r="A859" t="s">
        <v>168</v>
      </c>
      <c r="B859" t="s">
        <v>2450</v>
      </c>
      <c r="D859" s="1">
        <v>8614667</v>
      </c>
      <c r="E859" t="s">
        <v>833</v>
      </c>
      <c r="F859" t="s">
        <v>834</v>
      </c>
      <c r="G859" t="s">
        <v>296</v>
      </c>
      <c r="H859" t="s">
        <v>275</v>
      </c>
      <c r="I859" t="s">
        <v>2451</v>
      </c>
      <c r="J859">
        <v>30116996</v>
      </c>
      <c r="K859" t="str">
        <f t="shared" si="13"/>
        <v>30116996-EJECUCION</v>
      </c>
      <c r="L859" t="s">
        <v>296</v>
      </c>
    </row>
    <row r="860" spans="1:12" x14ac:dyDescent="0.25">
      <c r="A860" t="s">
        <v>168</v>
      </c>
      <c r="B860" t="s">
        <v>2452</v>
      </c>
      <c r="C860" t="s">
        <v>24</v>
      </c>
      <c r="D860" s="1">
        <v>48000</v>
      </c>
      <c r="E860" t="s">
        <v>245</v>
      </c>
      <c r="F860" t="s">
        <v>837</v>
      </c>
      <c r="H860" t="s">
        <v>857</v>
      </c>
      <c r="I860" t="s">
        <v>2453</v>
      </c>
      <c r="J860">
        <v>30483059</v>
      </c>
      <c r="K860" t="str">
        <f t="shared" si="13"/>
        <v>30483059-EJECUCION</v>
      </c>
    </row>
    <row r="861" spans="1:12" x14ac:dyDescent="0.25">
      <c r="A861" t="s">
        <v>9</v>
      </c>
      <c r="B861" t="s">
        <v>2454</v>
      </c>
      <c r="C861" t="s">
        <v>44</v>
      </c>
      <c r="D861" s="1">
        <v>54117</v>
      </c>
      <c r="E861" t="s">
        <v>245</v>
      </c>
      <c r="F861" t="s">
        <v>837</v>
      </c>
      <c r="H861" t="s">
        <v>286</v>
      </c>
      <c r="I861" t="s">
        <v>2455</v>
      </c>
      <c r="J861">
        <v>30326923</v>
      </c>
      <c r="K861" t="str">
        <f t="shared" si="13"/>
        <v>30326923-DISEÑO</v>
      </c>
    </row>
    <row r="862" spans="1:12" x14ac:dyDescent="0.25">
      <c r="A862" t="s">
        <v>168</v>
      </c>
      <c r="B862" t="s">
        <v>2456</v>
      </c>
      <c r="C862" t="s">
        <v>36</v>
      </c>
      <c r="D862" s="1">
        <v>74898</v>
      </c>
      <c r="E862" t="s">
        <v>245</v>
      </c>
      <c r="F862" t="s">
        <v>837</v>
      </c>
      <c r="H862" t="s">
        <v>845</v>
      </c>
      <c r="I862" t="s">
        <v>2457</v>
      </c>
      <c r="J862">
        <v>30487508</v>
      </c>
      <c r="K862" t="str">
        <f t="shared" si="13"/>
        <v>30487508-EJECUCION</v>
      </c>
    </row>
    <row r="863" spans="1:12" x14ac:dyDescent="0.25">
      <c r="A863" t="s">
        <v>168</v>
      </c>
      <c r="B863" t="s">
        <v>2458</v>
      </c>
      <c r="C863" t="s">
        <v>890</v>
      </c>
      <c r="D863" s="1">
        <v>43604</v>
      </c>
      <c r="E863" t="s">
        <v>245</v>
      </c>
      <c r="F863" t="s">
        <v>837</v>
      </c>
      <c r="H863" t="s">
        <v>286</v>
      </c>
      <c r="I863" t="s">
        <v>2459</v>
      </c>
      <c r="J863">
        <v>30487091</v>
      </c>
      <c r="K863" t="str">
        <f t="shared" si="13"/>
        <v>30487091-EJECUCION</v>
      </c>
    </row>
    <row r="864" spans="1:12" x14ac:dyDescent="0.25">
      <c r="A864" t="s">
        <v>168</v>
      </c>
      <c r="B864" t="s">
        <v>2460</v>
      </c>
      <c r="D864" s="1">
        <v>1401398</v>
      </c>
      <c r="E864" t="s">
        <v>245</v>
      </c>
      <c r="F864" t="s">
        <v>837</v>
      </c>
      <c r="H864" t="s">
        <v>275</v>
      </c>
      <c r="I864" t="s">
        <v>2461</v>
      </c>
      <c r="J864">
        <v>30342724</v>
      </c>
      <c r="K864" t="str">
        <f t="shared" si="13"/>
        <v>30342724-EJECUCION</v>
      </c>
    </row>
    <row r="865" spans="1:12" x14ac:dyDescent="0.25">
      <c r="A865" t="s">
        <v>168</v>
      </c>
      <c r="B865" t="s">
        <v>306</v>
      </c>
      <c r="C865" t="s">
        <v>26</v>
      </c>
      <c r="D865" s="1">
        <v>387753</v>
      </c>
      <c r="E865" t="s">
        <v>245</v>
      </c>
      <c r="F865" t="s">
        <v>837</v>
      </c>
      <c r="G865" t="s">
        <v>8</v>
      </c>
      <c r="H865" t="s">
        <v>845</v>
      </c>
      <c r="I865" t="s">
        <v>737</v>
      </c>
      <c r="J865">
        <v>30458130</v>
      </c>
      <c r="K865" t="str">
        <f t="shared" si="13"/>
        <v>30458130-EJECUCION</v>
      </c>
      <c r="L865" t="s">
        <v>8</v>
      </c>
    </row>
    <row r="866" spans="1:12" x14ac:dyDescent="0.25">
      <c r="A866" t="s">
        <v>168</v>
      </c>
      <c r="B866" t="s">
        <v>2462</v>
      </c>
      <c r="C866" t="s">
        <v>35</v>
      </c>
      <c r="D866" s="1">
        <v>574019</v>
      </c>
      <c r="E866" t="s">
        <v>245</v>
      </c>
      <c r="F866" t="s">
        <v>837</v>
      </c>
      <c r="H866" t="s">
        <v>841</v>
      </c>
      <c r="I866" t="s">
        <v>2463</v>
      </c>
      <c r="J866">
        <v>30487157</v>
      </c>
      <c r="K866" t="str">
        <f t="shared" si="13"/>
        <v>30487157-EJECUCION</v>
      </c>
    </row>
    <row r="867" spans="1:12" x14ac:dyDescent="0.25">
      <c r="A867" t="s">
        <v>168</v>
      </c>
      <c r="B867" t="s">
        <v>2409</v>
      </c>
      <c r="D867" s="1">
        <v>51301</v>
      </c>
      <c r="E867" t="s">
        <v>833</v>
      </c>
      <c r="F867" t="s">
        <v>1106</v>
      </c>
      <c r="G867" t="s">
        <v>308</v>
      </c>
      <c r="H867" t="s">
        <v>275</v>
      </c>
      <c r="I867" t="s">
        <v>2410</v>
      </c>
      <c r="J867">
        <v>30458729</v>
      </c>
      <c r="K867" t="str">
        <f t="shared" si="13"/>
        <v>30458729-EJECUCION</v>
      </c>
      <c r="L867" t="s">
        <v>308</v>
      </c>
    </row>
    <row r="868" spans="1:12" x14ac:dyDescent="0.25">
      <c r="A868" t="s">
        <v>168</v>
      </c>
      <c r="B868" t="s">
        <v>2464</v>
      </c>
      <c r="C868" t="s">
        <v>890</v>
      </c>
      <c r="D868" s="1">
        <v>337566</v>
      </c>
      <c r="E868" t="s">
        <v>833</v>
      </c>
      <c r="F868" t="s">
        <v>1145</v>
      </c>
      <c r="H868" t="s">
        <v>845</v>
      </c>
      <c r="I868" t="s">
        <v>2465</v>
      </c>
      <c r="J868">
        <v>30376572</v>
      </c>
      <c r="K868" t="str">
        <f t="shared" si="13"/>
        <v>30376572-EJECUCION</v>
      </c>
    </row>
    <row r="869" spans="1:12" x14ac:dyDescent="0.25">
      <c r="A869" t="s">
        <v>168</v>
      </c>
      <c r="B869" t="s">
        <v>2466</v>
      </c>
      <c r="D869" s="1">
        <v>1726759</v>
      </c>
      <c r="E869" t="s">
        <v>833</v>
      </c>
      <c r="F869" t="s">
        <v>1106</v>
      </c>
      <c r="H869" t="s">
        <v>275</v>
      </c>
      <c r="I869" t="s">
        <v>2467</v>
      </c>
      <c r="J869">
        <v>30483175</v>
      </c>
      <c r="K869" t="str">
        <f t="shared" si="13"/>
        <v>30483175-EJECUCION</v>
      </c>
    </row>
    <row r="870" spans="1:12" x14ac:dyDescent="0.25">
      <c r="A870" t="s">
        <v>168</v>
      </c>
      <c r="B870" t="s">
        <v>2468</v>
      </c>
      <c r="C870" t="s">
        <v>29</v>
      </c>
      <c r="D870" s="1">
        <v>82080</v>
      </c>
      <c r="E870" t="s">
        <v>245</v>
      </c>
      <c r="F870" t="s">
        <v>837</v>
      </c>
      <c r="H870" t="s">
        <v>275</v>
      </c>
      <c r="I870" t="s">
        <v>2469</v>
      </c>
      <c r="J870">
        <v>30484528</v>
      </c>
      <c r="K870" t="str">
        <f t="shared" si="13"/>
        <v>30484528-EJECUCION</v>
      </c>
    </row>
    <row r="871" spans="1:12" x14ac:dyDescent="0.25">
      <c r="A871" t="s">
        <v>168</v>
      </c>
      <c r="B871" t="s">
        <v>2470</v>
      </c>
      <c r="C871" t="s">
        <v>35</v>
      </c>
      <c r="D871" s="1">
        <v>65000</v>
      </c>
      <c r="E871" t="s">
        <v>245</v>
      </c>
      <c r="F871" t="s">
        <v>837</v>
      </c>
      <c r="H871" t="s">
        <v>931</v>
      </c>
      <c r="I871" t="s">
        <v>2471</v>
      </c>
      <c r="J871">
        <v>30488468</v>
      </c>
      <c r="K871" t="str">
        <f t="shared" si="13"/>
        <v>30488468-EJECUCION</v>
      </c>
    </row>
    <row r="872" spans="1:12" x14ac:dyDescent="0.25">
      <c r="A872" t="s">
        <v>168</v>
      </c>
      <c r="B872" t="s">
        <v>2472</v>
      </c>
      <c r="C872" t="s">
        <v>35</v>
      </c>
      <c r="D872" s="1">
        <v>50000</v>
      </c>
      <c r="E872" t="s">
        <v>245</v>
      </c>
      <c r="F872" t="s">
        <v>837</v>
      </c>
      <c r="H872" t="s">
        <v>841</v>
      </c>
      <c r="I872" t="s">
        <v>2473</v>
      </c>
      <c r="J872">
        <v>30488523</v>
      </c>
      <c r="K872" t="str">
        <f t="shared" si="13"/>
        <v>30488523-EJECUCION</v>
      </c>
    </row>
    <row r="873" spans="1:12" x14ac:dyDescent="0.25">
      <c r="A873" t="s">
        <v>168</v>
      </c>
      <c r="B873" t="s">
        <v>2474</v>
      </c>
      <c r="C873" t="s">
        <v>43</v>
      </c>
      <c r="D873" s="1">
        <v>150412</v>
      </c>
      <c r="E873" t="s">
        <v>245</v>
      </c>
      <c r="F873" t="s">
        <v>837</v>
      </c>
      <c r="H873" t="s">
        <v>864</v>
      </c>
      <c r="I873" t="s">
        <v>2475</v>
      </c>
      <c r="J873">
        <v>40000307</v>
      </c>
      <c r="K873" t="str">
        <f t="shared" si="13"/>
        <v>40000307-EJECUCION</v>
      </c>
    </row>
    <row r="874" spans="1:12" x14ac:dyDescent="0.25">
      <c r="A874" t="s">
        <v>168</v>
      </c>
      <c r="B874" t="s">
        <v>2476</v>
      </c>
      <c r="D874" s="1">
        <v>1350228</v>
      </c>
      <c r="E874" t="s">
        <v>245</v>
      </c>
      <c r="F874" t="s">
        <v>837</v>
      </c>
      <c r="H874" t="s">
        <v>275</v>
      </c>
      <c r="I874" t="s">
        <v>2477</v>
      </c>
      <c r="J874">
        <v>30436172</v>
      </c>
      <c r="K874" t="str">
        <f t="shared" si="13"/>
        <v>30436172-EJECUCION</v>
      </c>
    </row>
    <row r="875" spans="1:12" x14ac:dyDescent="0.25">
      <c r="A875" t="s">
        <v>168</v>
      </c>
      <c r="B875" t="s">
        <v>2478</v>
      </c>
      <c r="C875" t="s">
        <v>964</v>
      </c>
      <c r="D875" s="1">
        <v>92340</v>
      </c>
      <c r="E875" t="s">
        <v>245</v>
      </c>
      <c r="F875" t="s">
        <v>837</v>
      </c>
      <c r="H875" t="s">
        <v>275</v>
      </c>
      <c r="I875" t="s">
        <v>2479</v>
      </c>
      <c r="J875">
        <v>40001806</v>
      </c>
      <c r="K875" t="str">
        <f t="shared" si="13"/>
        <v>40001806-EJECUCION</v>
      </c>
    </row>
    <row r="876" spans="1:12" x14ac:dyDescent="0.25">
      <c r="A876" t="s">
        <v>9</v>
      </c>
      <c r="B876" t="s">
        <v>2480</v>
      </c>
      <c r="C876" t="s">
        <v>29</v>
      </c>
      <c r="D876" s="1">
        <v>754999</v>
      </c>
      <c r="E876" t="s">
        <v>833</v>
      </c>
      <c r="F876" t="s">
        <v>834</v>
      </c>
      <c r="G876" t="s">
        <v>8</v>
      </c>
      <c r="H876" t="s">
        <v>275</v>
      </c>
      <c r="I876" t="s">
        <v>2481</v>
      </c>
      <c r="J876">
        <v>30459747</v>
      </c>
      <c r="K876" t="str">
        <f t="shared" si="13"/>
        <v>30459747-DISEÑO</v>
      </c>
      <c r="L876" t="s">
        <v>8</v>
      </c>
    </row>
    <row r="877" spans="1:12" x14ac:dyDescent="0.25">
      <c r="A877" t="s">
        <v>168</v>
      </c>
      <c r="B877" t="s">
        <v>2482</v>
      </c>
      <c r="C877" t="s">
        <v>890</v>
      </c>
      <c r="D877" s="1">
        <v>8721005</v>
      </c>
      <c r="E877" t="s">
        <v>833</v>
      </c>
      <c r="F877" t="s">
        <v>911</v>
      </c>
      <c r="H877" t="s">
        <v>275</v>
      </c>
      <c r="I877" t="s">
        <v>2483</v>
      </c>
      <c r="J877">
        <v>30484599</v>
      </c>
      <c r="K877" t="str">
        <f t="shared" si="13"/>
        <v>30484599-EJECUCION</v>
      </c>
    </row>
    <row r="878" spans="1:12" x14ac:dyDescent="0.25">
      <c r="A878" t="s">
        <v>9</v>
      </c>
      <c r="B878" t="s">
        <v>2484</v>
      </c>
      <c r="C878" t="s">
        <v>16</v>
      </c>
      <c r="D878" s="1">
        <v>35910</v>
      </c>
      <c r="E878" t="s">
        <v>245</v>
      </c>
      <c r="F878" t="s">
        <v>837</v>
      </c>
      <c r="H878" t="s">
        <v>845</v>
      </c>
      <c r="I878" t="s">
        <v>2485</v>
      </c>
      <c r="J878">
        <v>30486127</v>
      </c>
      <c r="K878" t="str">
        <f t="shared" si="13"/>
        <v>30486127-DISEÑO</v>
      </c>
    </row>
    <row r="879" spans="1:12" x14ac:dyDescent="0.25">
      <c r="A879" t="s">
        <v>168</v>
      </c>
      <c r="B879" t="s">
        <v>2486</v>
      </c>
      <c r="C879" t="s">
        <v>36</v>
      </c>
      <c r="D879" s="1">
        <v>266381</v>
      </c>
      <c r="E879" t="s">
        <v>245</v>
      </c>
      <c r="F879" t="s">
        <v>837</v>
      </c>
      <c r="H879" t="s">
        <v>275</v>
      </c>
      <c r="I879" t="s">
        <v>2487</v>
      </c>
      <c r="J879">
        <v>30485210</v>
      </c>
      <c r="K879" t="str">
        <f t="shared" si="13"/>
        <v>30485210-EJECUCION</v>
      </c>
    </row>
    <row r="880" spans="1:12" x14ac:dyDescent="0.25">
      <c r="A880" t="s">
        <v>168</v>
      </c>
      <c r="B880" t="s">
        <v>2488</v>
      </c>
      <c r="C880" t="s">
        <v>890</v>
      </c>
      <c r="D880" s="1">
        <v>892592</v>
      </c>
      <c r="E880" t="s">
        <v>833</v>
      </c>
      <c r="F880" t="s">
        <v>911</v>
      </c>
      <c r="G880" t="s">
        <v>8</v>
      </c>
      <c r="H880" t="s">
        <v>857</v>
      </c>
      <c r="I880" t="s">
        <v>2489</v>
      </c>
      <c r="J880">
        <v>30135222</v>
      </c>
      <c r="K880" t="str">
        <f t="shared" si="13"/>
        <v>30135222-EJECUCION</v>
      </c>
      <c r="L880" t="s">
        <v>8</v>
      </c>
    </row>
    <row r="881" spans="1:12" x14ac:dyDescent="0.25">
      <c r="A881" t="s">
        <v>9</v>
      </c>
      <c r="B881" t="s">
        <v>2490</v>
      </c>
      <c r="C881" t="s">
        <v>39</v>
      </c>
      <c r="D881" s="1">
        <v>146222</v>
      </c>
      <c r="E881" t="s">
        <v>245</v>
      </c>
      <c r="F881" t="s">
        <v>837</v>
      </c>
      <c r="H881" t="s">
        <v>845</v>
      </c>
      <c r="I881" t="s">
        <v>2491</v>
      </c>
      <c r="J881">
        <v>30485612</v>
      </c>
      <c r="K881" t="str">
        <f t="shared" si="13"/>
        <v>30485612-DISEÑO</v>
      </c>
    </row>
    <row r="882" spans="1:12" x14ac:dyDescent="0.25">
      <c r="A882" t="s">
        <v>168</v>
      </c>
      <c r="B882" t="s">
        <v>2492</v>
      </c>
      <c r="C882" t="s">
        <v>874</v>
      </c>
      <c r="D882" s="1">
        <v>514026</v>
      </c>
      <c r="E882" t="s">
        <v>245</v>
      </c>
      <c r="F882" t="s">
        <v>837</v>
      </c>
      <c r="H882" t="s">
        <v>286</v>
      </c>
      <c r="I882" t="s">
        <v>2493</v>
      </c>
      <c r="J882">
        <v>30485618</v>
      </c>
      <c r="K882" t="str">
        <f t="shared" si="13"/>
        <v>30485618-EJECUCION</v>
      </c>
    </row>
    <row r="883" spans="1:12" x14ac:dyDescent="0.25">
      <c r="A883" t="s">
        <v>9</v>
      </c>
      <c r="B883" t="s">
        <v>389</v>
      </c>
      <c r="C883" t="s">
        <v>37</v>
      </c>
      <c r="D883" s="1">
        <v>76950</v>
      </c>
      <c r="E883" t="s">
        <v>245</v>
      </c>
      <c r="F883" t="s">
        <v>837</v>
      </c>
      <c r="H883" t="s">
        <v>286</v>
      </c>
      <c r="I883" t="s">
        <v>2494</v>
      </c>
      <c r="J883">
        <v>30395772</v>
      </c>
      <c r="K883" t="str">
        <f t="shared" si="13"/>
        <v>30395772-DISEÑO</v>
      </c>
    </row>
    <row r="884" spans="1:12" x14ac:dyDescent="0.25">
      <c r="A884" t="s">
        <v>168</v>
      </c>
      <c r="B884" t="s">
        <v>2495</v>
      </c>
      <c r="C884" t="s">
        <v>36</v>
      </c>
      <c r="D884" s="1">
        <v>41040</v>
      </c>
      <c r="E884" t="s">
        <v>245</v>
      </c>
      <c r="F884" t="s">
        <v>837</v>
      </c>
      <c r="H884" t="s">
        <v>275</v>
      </c>
      <c r="I884" t="s">
        <v>2496</v>
      </c>
      <c r="J884">
        <v>30482583</v>
      </c>
      <c r="K884" t="str">
        <f t="shared" si="13"/>
        <v>30482583-EJECUCION</v>
      </c>
    </row>
    <row r="885" spans="1:12" x14ac:dyDescent="0.25">
      <c r="A885" t="s">
        <v>9</v>
      </c>
      <c r="B885" t="s">
        <v>1322</v>
      </c>
      <c r="C885" t="s">
        <v>877</v>
      </c>
      <c r="D885" s="1">
        <v>15390</v>
      </c>
      <c r="E885" t="s">
        <v>833</v>
      </c>
      <c r="F885" t="s">
        <v>887</v>
      </c>
      <c r="H885" t="s">
        <v>286</v>
      </c>
      <c r="I885" t="s">
        <v>1323</v>
      </c>
      <c r="J885">
        <v>40001280</v>
      </c>
      <c r="K885" t="str">
        <f t="shared" si="13"/>
        <v>40001280-DISEÑO</v>
      </c>
    </row>
    <row r="886" spans="1:12" x14ac:dyDescent="0.25">
      <c r="A886" t="s">
        <v>9</v>
      </c>
      <c r="B886" t="s">
        <v>2497</v>
      </c>
      <c r="D886" s="1">
        <v>85505</v>
      </c>
      <c r="E886" t="s">
        <v>833</v>
      </c>
      <c r="F886" t="s">
        <v>834</v>
      </c>
      <c r="G886" t="s">
        <v>296</v>
      </c>
      <c r="H886" t="s">
        <v>275</v>
      </c>
      <c r="I886" t="s">
        <v>2498</v>
      </c>
      <c r="J886">
        <v>30115548</v>
      </c>
      <c r="K886" t="str">
        <f t="shared" si="13"/>
        <v>30115548-DISEÑO</v>
      </c>
      <c r="L886" t="s">
        <v>296</v>
      </c>
    </row>
    <row r="887" spans="1:12" x14ac:dyDescent="0.25">
      <c r="A887" t="s">
        <v>168</v>
      </c>
      <c r="B887" t="s">
        <v>2499</v>
      </c>
      <c r="C887" t="s">
        <v>16</v>
      </c>
      <c r="D887" s="1">
        <v>142678</v>
      </c>
      <c r="E887" t="s">
        <v>245</v>
      </c>
      <c r="F887" t="s">
        <v>837</v>
      </c>
      <c r="H887" t="s">
        <v>286</v>
      </c>
      <c r="I887" t="s">
        <v>2500</v>
      </c>
      <c r="J887">
        <v>40000636</v>
      </c>
      <c r="K887" t="str">
        <f t="shared" si="13"/>
        <v>40000636-EJECUCION</v>
      </c>
    </row>
    <row r="888" spans="1:12" x14ac:dyDescent="0.25">
      <c r="A888" t="s">
        <v>168</v>
      </c>
      <c r="B888" t="s">
        <v>2501</v>
      </c>
      <c r="C888" t="s">
        <v>35</v>
      </c>
      <c r="D888" s="1">
        <v>555390</v>
      </c>
      <c r="E888" t="s">
        <v>245</v>
      </c>
      <c r="F888" t="s">
        <v>837</v>
      </c>
      <c r="G888" t="s">
        <v>8</v>
      </c>
      <c r="H888" t="s">
        <v>845</v>
      </c>
      <c r="I888" t="s">
        <v>2502</v>
      </c>
      <c r="J888">
        <v>30091901</v>
      </c>
      <c r="K888" t="str">
        <f t="shared" si="13"/>
        <v>30091901-EJECUCION</v>
      </c>
      <c r="L888" t="s">
        <v>8</v>
      </c>
    </row>
    <row r="889" spans="1:12" x14ac:dyDescent="0.25">
      <c r="A889" t="s">
        <v>168</v>
      </c>
      <c r="B889" t="s">
        <v>2503</v>
      </c>
      <c r="C889" t="s">
        <v>46</v>
      </c>
      <c r="D889" s="1">
        <v>606739</v>
      </c>
      <c r="E889" t="s">
        <v>245</v>
      </c>
      <c r="F889" t="s">
        <v>837</v>
      </c>
      <c r="H889" t="s">
        <v>274</v>
      </c>
      <c r="I889" t="s">
        <v>2504</v>
      </c>
      <c r="J889">
        <v>30311722</v>
      </c>
      <c r="K889" t="str">
        <f t="shared" si="13"/>
        <v>30311722-EJECUCION</v>
      </c>
    </row>
    <row r="890" spans="1:12" x14ac:dyDescent="0.25">
      <c r="A890" t="s">
        <v>168</v>
      </c>
      <c r="B890" t="s">
        <v>2505</v>
      </c>
      <c r="D890" s="1">
        <v>632691</v>
      </c>
      <c r="E890" t="s">
        <v>245</v>
      </c>
      <c r="F890" t="s">
        <v>837</v>
      </c>
      <c r="H890" t="s">
        <v>286</v>
      </c>
      <c r="I890" t="s">
        <v>725</v>
      </c>
      <c r="J890">
        <v>30137333</v>
      </c>
      <c r="K890" t="str">
        <f t="shared" si="13"/>
        <v>30137333-EJECUCION</v>
      </c>
    </row>
    <row r="891" spans="1:12" x14ac:dyDescent="0.25">
      <c r="A891" t="s">
        <v>168</v>
      </c>
      <c r="B891" t="s">
        <v>2506</v>
      </c>
      <c r="C891" t="s">
        <v>33</v>
      </c>
      <c r="D891" s="1">
        <v>521455</v>
      </c>
      <c r="E891" t="s">
        <v>833</v>
      </c>
      <c r="F891" t="s">
        <v>977</v>
      </c>
      <c r="G891" t="s">
        <v>8</v>
      </c>
      <c r="H891" t="s">
        <v>274</v>
      </c>
      <c r="I891" t="s">
        <v>2507</v>
      </c>
      <c r="J891">
        <v>30446372</v>
      </c>
      <c r="K891" t="str">
        <f t="shared" si="13"/>
        <v>30446372-EJECUCION</v>
      </c>
      <c r="L891" t="s">
        <v>8</v>
      </c>
    </row>
    <row r="892" spans="1:12" x14ac:dyDescent="0.25">
      <c r="A892" t="s">
        <v>168</v>
      </c>
      <c r="B892" t="s">
        <v>2508</v>
      </c>
      <c r="C892" t="s">
        <v>890</v>
      </c>
      <c r="D892" s="1">
        <v>932966</v>
      </c>
      <c r="E892" t="s">
        <v>245</v>
      </c>
      <c r="F892" t="s">
        <v>837</v>
      </c>
      <c r="H892" t="s">
        <v>893</v>
      </c>
      <c r="I892" t="s">
        <v>2509</v>
      </c>
      <c r="J892">
        <v>30115395</v>
      </c>
      <c r="K892" t="str">
        <f t="shared" si="13"/>
        <v>30115395-EJECUCION</v>
      </c>
    </row>
    <row r="893" spans="1:12" x14ac:dyDescent="0.25">
      <c r="A893" t="s">
        <v>168</v>
      </c>
      <c r="B893" t="s">
        <v>2510</v>
      </c>
      <c r="C893" t="s">
        <v>40</v>
      </c>
      <c r="D893" s="1">
        <v>1369487</v>
      </c>
      <c r="E893" t="s">
        <v>245</v>
      </c>
      <c r="F893" t="s">
        <v>837</v>
      </c>
      <c r="G893" t="s">
        <v>8</v>
      </c>
      <c r="H893" t="s">
        <v>931</v>
      </c>
      <c r="I893" t="s">
        <v>2511</v>
      </c>
      <c r="J893">
        <v>30133125</v>
      </c>
      <c r="K893" t="str">
        <f t="shared" si="13"/>
        <v>30133125-EJECUCION</v>
      </c>
      <c r="L893" t="s">
        <v>8</v>
      </c>
    </row>
    <row r="894" spans="1:12" x14ac:dyDescent="0.25">
      <c r="A894" t="s">
        <v>168</v>
      </c>
      <c r="B894" t="s">
        <v>406</v>
      </c>
      <c r="C894" t="s">
        <v>24</v>
      </c>
      <c r="D894" s="1">
        <v>694602</v>
      </c>
      <c r="E894" t="s">
        <v>245</v>
      </c>
      <c r="F894" t="s">
        <v>837</v>
      </c>
      <c r="G894" t="s">
        <v>8</v>
      </c>
      <c r="H894" t="s">
        <v>275</v>
      </c>
      <c r="I894" t="s">
        <v>2512</v>
      </c>
      <c r="J894">
        <v>30115349</v>
      </c>
      <c r="K894" t="str">
        <f t="shared" si="13"/>
        <v>30115349-EJECUCION</v>
      </c>
      <c r="L894" t="s">
        <v>8</v>
      </c>
    </row>
    <row r="895" spans="1:12" x14ac:dyDescent="0.25">
      <c r="A895" t="s">
        <v>168</v>
      </c>
      <c r="B895" t="s">
        <v>2513</v>
      </c>
      <c r="D895" s="1">
        <v>4411000</v>
      </c>
      <c r="E895" t="s">
        <v>833</v>
      </c>
      <c r="F895" t="s">
        <v>834</v>
      </c>
      <c r="G895" t="s">
        <v>296</v>
      </c>
      <c r="H895" t="s">
        <v>275</v>
      </c>
      <c r="I895" t="s">
        <v>2514</v>
      </c>
      <c r="J895">
        <v>30127679</v>
      </c>
      <c r="K895" t="str">
        <f t="shared" si="13"/>
        <v>30127679-EJECUCION</v>
      </c>
      <c r="L895" t="s">
        <v>296</v>
      </c>
    </row>
    <row r="896" spans="1:12" x14ac:dyDescent="0.25">
      <c r="A896" t="s">
        <v>168</v>
      </c>
      <c r="B896" t="s">
        <v>2515</v>
      </c>
      <c r="D896" s="1">
        <v>9455238</v>
      </c>
      <c r="E896" t="s">
        <v>833</v>
      </c>
      <c r="F896" t="s">
        <v>1158</v>
      </c>
      <c r="G896" t="s">
        <v>8</v>
      </c>
      <c r="H896" t="s">
        <v>921</v>
      </c>
      <c r="I896" t="s">
        <v>2516</v>
      </c>
      <c r="J896">
        <v>30085115</v>
      </c>
      <c r="K896" t="str">
        <f t="shared" si="13"/>
        <v>30085115-EJECUCION</v>
      </c>
      <c r="L896" t="s">
        <v>8</v>
      </c>
    </row>
    <row r="897" spans="1:12" x14ac:dyDescent="0.25">
      <c r="A897" t="s">
        <v>168</v>
      </c>
      <c r="B897" t="s">
        <v>2517</v>
      </c>
      <c r="D897" s="1">
        <v>205200</v>
      </c>
      <c r="E897" t="s">
        <v>245</v>
      </c>
      <c r="F897" t="s">
        <v>837</v>
      </c>
      <c r="H897" t="s">
        <v>286</v>
      </c>
      <c r="I897" t="s">
        <v>2518</v>
      </c>
      <c r="J897">
        <v>40000631</v>
      </c>
      <c r="K897" t="str">
        <f t="shared" si="13"/>
        <v>40000631-EJECUCION</v>
      </c>
    </row>
    <row r="898" spans="1:12" x14ac:dyDescent="0.25">
      <c r="A898" t="s">
        <v>168</v>
      </c>
      <c r="B898" t="s">
        <v>2519</v>
      </c>
      <c r="D898" s="1">
        <v>495249</v>
      </c>
      <c r="E898" t="s">
        <v>833</v>
      </c>
      <c r="F898" t="s">
        <v>1223</v>
      </c>
      <c r="H898" t="s">
        <v>921</v>
      </c>
      <c r="I898" t="s">
        <v>2520</v>
      </c>
      <c r="J898">
        <v>30121316</v>
      </c>
      <c r="K898" t="str">
        <f t="shared" si="13"/>
        <v>30121316-EJECUCION</v>
      </c>
    </row>
    <row r="899" spans="1:12" x14ac:dyDescent="0.25">
      <c r="A899" t="s">
        <v>168</v>
      </c>
      <c r="B899" t="s">
        <v>2521</v>
      </c>
      <c r="C899" t="s">
        <v>16</v>
      </c>
      <c r="D899" s="1">
        <v>219714</v>
      </c>
      <c r="E899" t="s">
        <v>245</v>
      </c>
      <c r="F899" t="s">
        <v>837</v>
      </c>
      <c r="H899" t="s">
        <v>838</v>
      </c>
      <c r="I899" t="s">
        <v>2522</v>
      </c>
      <c r="J899">
        <v>40000904</v>
      </c>
      <c r="K899" t="str">
        <f t="shared" ref="K899:K952" si="14">CONCATENATE(J899,"-",A899)</f>
        <v>40000904-EJECUCION</v>
      </c>
    </row>
    <row r="900" spans="1:12" x14ac:dyDescent="0.25">
      <c r="A900" t="s">
        <v>168</v>
      </c>
      <c r="B900" t="s">
        <v>2523</v>
      </c>
      <c r="C900" t="s">
        <v>890</v>
      </c>
      <c r="D900" s="1">
        <v>254811</v>
      </c>
      <c r="E900" t="s">
        <v>245</v>
      </c>
      <c r="F900" t="s">
        <v>837</v>
      </c>
      <c r="H900" t="s">
        <v>275</v>
      </c>
      <c r="I900" t="s">
        <v>2524</v>
      </c>
      <c r="J900">
        <v>30487413</v>
      </c>
      <c r="K900" t="str">
        <f t="shared" si="14"/>
        <v>30487413-EJECUCION</v>
      </c>
    </row>
    <row r="901" spans="1:12" x14ac:dyDescent="0.25">
      <c r="A901" t="s">
        <v>168</v>
      </c>
      <c r="B901" t="s">
        <v>2525</v>
      </c>
      <c r="C901" t="s">
        <v>7</v>
      </c>
      <c r="D901" s="1">
        <v>5207342</v>
      </c>
      <c r="E901" t="s">
        <v>833</v>
      </c>
      <c r="F901" t="s">
        <v>911</v>
      </c>
      <c r="H901" t="s">
        <v>857</v>
      </c>
      <c r="I901" t="s">
        <v>2526</v>
      </c>
      <c r="J901">
        <v>30123182</v>
      </c>
      <c r="K901" t="str">
        <f t="shared" si="14"/>
        <v>30123182-EJECUCION</v>
      </c>
    </row>
    <row r="902" spans="1:12" x14ac:dyDescent="0.25">
      <c r="A902" t="s">
        <v>168</v>
      </c>
      <c r="B902" t="s">
        <v>2527</v>
      </c>
      <c r="D902" s="1">
        <v>366106</v>
      </c>
      <c r="E902" t="s">
        <v>833</v>
      </c>
      <c r="F902" t="s">
        <v>1106</v>
      </c>
      <c r="H902" t="s">
        <v>275</v>
      </c>
      <c r="I902" t="s">
        <v>2528</v>
      </c>
      <c r="J902">
        <v>30459321</v>
      </c>
      <c r="K902" t="str">
        <f t="shared" si="14"/>
        <v>30459321-EJECUCION</v>
      </c>
    </row>
    <row r="903" spans="1:12" x14ac:dyDescent="0.25">
      <c r="A903" t="s">
        <v>168</v>
      </c>
      <c r="B903" t="s">
        <v>2529</v>
      </c>
      <c r="C903" t="s">
        <v>7</v>
      </c>
      <c r="D903" s="1">
        <v>77510</v>
      </c>
      <c r="E903" t="s">
        <v>245</v>
      </c>
      <c r="F903" t="s">
        <v>837</v>
      </c>
      <c r="H903" t="s">
        <v>857</v>
      </c>
      <c r="I903" t="s">
        <v>2530</v>
      </c>
      <c r="J903">
        <v>40003069</v>
      </c>
      <c r="K903" t="str">
        <f t="shared" si="14"/>
        <v>40003069-EJECUCION</v>
      </c>
    </row>
    <row r="904" spans="1:12" x14ac:dyDescent="0.25">
      <c r="A904" t="s">
        <v>168</v>
      </c>
      <c r="B904" t="s">
        <v>2531</v>
      </c>
      <c r="C904" t="s">
        <v>890</v>
      </c>
      <c r="D904" s="1">
        <v>676833</v>
      </c>
      <c r="E904" t="s">
        <v>833</v>
      </c>
      <c r="F904" t="s">
        <v>924</v>
      </c>
      <c r="G904" t="s">
        <v>8</v>
      </c>
      <c r="H904" t="s">
        <v>841</v>
      </c>
      <c r="I904" t="s">
        <v>2532</v>
      </c>
      <c r="J904">
        <v>30483419</v>
      </c>
      <c r="K904" t="str">
        <f t="shared" si="14"/>
        <v>30483419-EJECUCION</v>
      </c>
      <c r="L904" t="s">
        <v>8</v>
      </c>
    </row>
    <row r="905" spans="1:12" x14ac:dyDescent="0.25">
      <c r="A905" t="s">
        <v>168</v>
      </c>
      <c r="B905" t="s">
        <v>2533</v>
      </c>
      <c r="D905" s="1">
        <v>2340507</v>
      </c>
      <c r="E905" t="s">
        <v>833</v>
      </c>
      <c r="F905" t="s">
        <v>834</v>
      </c>
      <c r="H905" t="s">
        <v>275</v>
      </c>
      <c r="I905" t="s">
        <v>2534</v>
      </c>
      <c r="J905">
        <v>30370483</v>
      </c>
      <c r="K905" t="str">
        <f t="shared" si="14"/>
        <v>30370483-EJECUCION</v>
      </c>
    </row>
    <row r="906" spans="1:12" x14ac:dyDescent="0.25">
      <c r="A906" t="s">
        <v>168</v>
      </c>
      <c r="B906" t="s">
        <v>2535</v>
      </c>
      <c r="D906" s="1">
        <v>924919</v>
      </c>
      <c r="E906" t="s">
        <v>833</v>
      </c>
      <c r="F906" t="s">
        <v>1106</v>
      </c>
      <c r="H906" t="s">
        <v>275</v>
      </c>
      <c r="I906" t="s">
        <v>2536</v>
      </c>
      <c r="J906">
        <v>30290172</v>
      </c>
      <c r="K906" t="str">
        <f t="shared" si="14"/>
        <v>30290172-EJECUCION</v>
      </c>
    </row>
    <row r="907" spans="1:12" x14ac:dyDescent="0.25">
      <c r="A907" t="s">
        <v>9</v>
      </c>
      <c r="B907" t="s">
        <v>2537</v>
      </c>
      <c r="D907" s="1">
        <v>253648</v>
      </c>
      <c r="E907" t="s">
        <v>833</v>
      </c>
      <c r="F907" t="s">
        <v>972</v>
      </c>
      <c r="G907" t="s">
        <v>8</v>
      </c>
      <c r="H907" t="s">
        <v>275</v>
      </c>
      <c r="I907" t="s">
        <v>2538</v>
      </c>
      <c r="J907">
        <v>30404274</v>
      </c>
      <c r="K907" t="str">
        <f t="shared" si="14"/>
        <v>30404274-DISEÑO</v>
      </c>
      <c r="L907" t="s">
        <v>8</v>
      </c>
    </row>
    <row r="908" spans="1:12" x14ac:dyDescent="0.25">
      <c r="A908" t="s">
        <v>168</v>
      </c>
      <c r="B908" t="s">
        <v>2539</v>
      </c>
      <c r="C908" t="s">
        <v>25</v>
      </c>
      <c r="D908" s="1">
        <v>16301305</v>
      </c>
      <c r="E908" t="s">
        <v>833</v>
      </c>
      <c r="F908" t="s">
        <v>834</v>
      </c>
      <c r="G908" t="s">
        <v>8</v>
      </c>
      <c r="H908" t="s">
        <v>275</v>
      </c>
      <c r="I908" t="s">
        <v>2540</v>
      </c>
      <c r="J908">
        <v>30101663</v>
      </c>
      <c r="K908" t="str">
        <f t="shared" si="14"/>
        <v>30101663-EJECUCION</v>
      </c>
      <c r="L908" t="s">
        <v>8</v>
      </c>
    </row>
    <row r="909" spans="1:12" x14ac:dyDescent="0.25">
      <c r="A909" t="s">
        <v>168</v>
      </c>
      <c r="B909" t="s">
        <v>2541</v>
      </c>
      <c r="D909" s="1">
        <v>271000</v>
      </c>
      <c r="E909" t="s">
        <v>245</v>
      </c>
      <c r="F909" t="s">
        <v>837</v>
      </c>
      <c r="H909" t="s">
        <v>275</v>
      </c>
      <c r="I909" t="s">
        <v>2542</v>
      </c>
      <c r="J909">
        <v>40001554</v>
      </c>
      <c r="K909" t="str">
        <f t="shared" si="14"/>
        <v>40001554-EJECUCION</v>
      </c>
    </row>
    <row r="910" spans="1:12" x14ac:dyDescent="0.25">
      <c r="A910" t="s">
        <v>168</v>
      </c>
      <c r="B910" t="s">
        <v>2543</v>
      </c>
      <c r="C910" t="s">
        <v>16</v>
      </c>
      <c r="D910" s="1">
        <v>87210</v>
      </c>
      <c r="E910" t="s">
        <v>833</v>
      </c>
      <c r="F910" t="s">
        <v>1151</v>
      </c>
      <c r="H910" t="s">
        <v>857</v>
      </c>
      <c r="I910" t="s">
        <v>2544</v>
      </c>
      <c r="J910">
        <v>30483847</v>
      </c>
      <c r="K910" t="str">
        <f t="shared" si="14"/>
        <v>30483847-EJECUCION</v>
      </c>
    </row>
    <row r="911" spans="1:12" x14ac:dyDescent="0.25">
      <c r="A911" t="s">
        <v>168</v>
      </c>
      <c r="B911" t="s">
        <v>2545</v>
      </c>
      <c r="C911" t="s">
        <v>28</v>
      </c>
      <c r="D911" s="1">
        <v>122404</v>
      </c>
      <c r="E911" t="s">
        <v>245</v>
      </c>
      <c r="F911" t="s">
        <v>837</v>
      </c>
      <c r="H911" t="s">
        <v>838</v>
      </c>
      <c r="I911" t="s">
        <v>2546</v>
      </c>
      <c r="J911">
        <v>30482544</v>
      </c>
      <c r="K911" t="str">
        <f t="shared" si="14"/>
        <v>30482544-EJECUCION</v>
      </c>
    </row>
    <row r="912" spans="1:12" x14ac:dyDescent="0.25">
      <c r="A912" t="s">
        <v>168</v>
      </c>
      <c r="B912" t="s">
        <v>2547</v>
      </c>
      <c r="D912" s="1">
        <v>472746</v>
      </c>
      <c r="E912" t="s">
        <v>833</v>
      </c>
      <c r="F912" t="s">
        <v>2225</v>
      </c>
      <c r="G912" t="s">
        <v>8</v>
      </c>
      <c r="H912" t="s">
        <v>845</v>
      </c>
      <c r="I912" t="s">
        <v>2548</v>
      </c>
      <c r="J912">
        <v>30469683</v>
      </c>
      <c r="K912" t="str">
        <f t="shared" si="14"/>
        <v>30469683-EJECUCION</v>
      </c>
      <c r="L912" t="s">
        <v>8</v>
      </c>
    </row>
    <row r="913" spans="1:12" x14ac:dyDescent="0.25">
      <c r="A913" t="s">
        <v>168</v>
      </c>
      <c r="B913" t="s">
        <v>2549</v>
      </c>
      <c r="D913" s="1">
        <v>18741867</v>
      </c>
      <c r="E913" t="s">
        <v>833</v>
      </c>
      <c r="F913" t="s">
        <v>834</v>
      </c>
      <c r="G913" t="s">
        <v>8</v>
      </c>
      <c r="H913" t="s">
        <v>275</v>
      </c>
      <c r="I913" t="s">
        <v>2550</v>
      </c>
      <c r="J913">
        <v>30069070</v>
      </c>
      <c r="K913" t="str">
        <f t="shared" si="14"/>
        <v>30069070-EJECUCION</v>
      </c>
      <c r="L913" t="s">
        <v>8</v>
      </c>
    </row>
    <row r="914" spans="1:12" x14ac:dyDescent="0.25">
      <c r="A914" t="s">
        <v>168</v>
      </c>
      <c r="B914" t="s">
        <v>2551</v>
      </c>
      <c r="D914" s="1">
        <v>5644030</v>
      </c>
      <c r="E914" t="s">
        <v>833</v>
      </c>
      <c r="F914" t="s">
        <v>834</v>
      </c>
      <c r="H914" t="s">
        <v>275</v>
      </c>
      <c r="I914" t="s">
        <v>2552</v>
      </c>
      <c r="J914">
        <v>30481255</v>
      </c>
      <c r="K914" t="str">
        <f t="shared" si="14"/>
        <v>30481255-EJECUCION</v>
      </c>
    </row>
    <row r="915" spans="1:12" x14ac:dyDescent="0.25">
      <c r="A915" t="s">
        <v>168</v>
      </c>
      <c r="B915" t="s">
        <v>2553</v>
      </c>
      <c r="C915" t="s">
        <v>877</v>
      </c>
      <c r="D915" s="1">
        <v>3162618</v>
      </c>
      <c r="E915" t="s">
        <v>245</v>
      </c>
      <c r="F915" t="s">
        <v>837</v>
      </c>
      <c r="G915" t="s">
        <v>8</v>
      </c>
      <c r="H915" t="s">
        <v>274</v>
      </c>
      <c r="I915" t="s">
        <v>2554</v>
      </c>
      <c r="J915">
        <v>30158072</v>
      </c>
      <c r="K915" t="str">
        <f t="shared" si="14"/>
        <v>30158072-EJECUCION</v>
      </c>
      <c r="L915" t="s">
        <v>8</v>
      </c>
    </row>
    <row r="916" spans="1:12" x14ac:dyDescent="0.25">
      <c r="A916" t="s">
        <v>168</v>
      </c>
      <c r="B916" t="s">
        <v>2555</v>
      </c>
      <c r="C916" t="s">
        <v>33</v>
      </c>
      <c r="D916" s="1">
        <v>366394</v>
      </c>
      <c r="E916" t="s">
        <v>245</v>
      </c>
      <c r="F916" t="s">
        <v>837</v>
      </c>
      <c r="G916" t="s">
        <v>8</v>
      </c>
      <c r="H916" t="s">
        <v>286</v>
      </c>
      <c r="I916" t="s">
        <v>2556</v>
      </c>
      <c r="J916">
        <v>30103434</v>
      </c>
      <c r="K916" t="str">
        <f t="shared" si="14"/>
        <v>30103434-EJECUCION</v>
      </c>
      <c r="L916" t="s">
        <v>8</v>
      </c>
    </row>
    <row r="917" spans="1:12" x14ac:dyDescent="0.25">
      <c r="A917" t="s">
        <v>168</v>
      </c>
      <c r="B917" t="s">
        <v>84</v>
      </c>
      <c r="D917" s="1">
        <v>327023</v>
      </c>
      <c r="E917" t="s">
        <v>245</v>
      </c>
      <c r="F917" t="s">
        <v>837</v>
      </c>
      <c r="H917" t="s">
        <v>864</v>
      </c>
      <c r="I917" t="s">
        <v>2557</v>
      </c>
      <c r="J917">
        <v>30337226</v>
      </c>
      <c r="K917" t="str">
        <f t="shared" si="14"/>
        <v>30337226-EJECUCION</v>
      </c>
    </row>
    <row r="918" spans="1:12" x14ac:dyDescent="0.25">
      <c r="A918" t="s">
        <v>168</v>
      </c>
      <c r="B918" t="s">
        <v>2558</v>
      </c>
      <c r="D918" s="1">
        <v>279631</v>
      </c>
      <c r="E918" t="s">
        <v>245</v>
      </c>
      <c r="F918" t="s">
        <v>837</v>
      </c>
      <c r="H918" t="s">
        <v>274</v>
      </c>
      <c r="I918" t="s">
        <v>2559</v>
      </c>
      <c r="J918">
        <v>40000194</v>
      </c>
      <c r="K918" t="str">
        <f t="shared" si="14"/>
        <v>40000194-EJECUCION</v>
      </c>
    </row>
    <row r="919" spans="1:12" x14ac:dyDescent="0.25">
      <c r="A919" t="s">
        <v>168</v>
      </c>
      <c r="B919" t="s">
        <v>2560</v>
      </c>
      <c r="C919" t="s">
        <v>22</v>
      </c>
      <c r="D919" s="1">
        <v>9290755</v>
      </c>
      <c r="E919" t="s">
        <v>833</v>
      </c>
      <c r="F919" t="s">
        <v>972</v>
      </c>
      <c r="G919" t="s">
        <v>8</v>
      </c>
      <c r="H919" t="s">
        <v>857</v>
      </c>
      <c r="I919" t="s">
        <v>2561</v>
      </c>
      <c r="J919">
        <v>30371693</v>
      </c>
      <c r="K919" t="str">
        <f t="shared" si="14"/>
        <v>30371693-EJECUCION</v>
      </c>
      <c r="L919" t="s">
        <v>8</v>
      </c>
    </row>
    <row r="920" spans="1:12" x14ac:dyDescent="0.25">
      <c r="A920" t="s">
        <v>168</v>
      </c>
      <c r="B920" t="s">
        <v>2562</v>
      </c>
      <c r="D920" s="1">
        <v>442596</v>
      </c>
      <c r="E920" t="s">
        <v>245</v>
      </c>
      <c r="F920" t="s">
        <v>837</v>
      </c>
      <c r="H920" t="s">
        <v>861</v>
      </c>
      <c r="I920" t="s">
        <v>2563</v>
      </c>
      <c r="J920">
        <v>30481688</v>
      </c>
      <c r="K920" t="str">
        <f t="shared" si="14"/>
        <v>30481688-EJECUCION</v>
      </c>
    </row>
    <row r="921" spans="1:12" x14ac:dyDescent="0.25">
      <c r="A921" t="s">
        <v>168</v>
      </c>
      <c r="B921" t="s">
        <v>378</v>
      </c>
      <c r="C921" t="s">
        <v>31</v>
      </c>
      <c r="D921" s="1">
        <v>596898</v>
      </c>
      <c r="E921" t="s">
        <v>245</v>
      </c>
      <c r="F921" t="s">
        <v>837</v>
      </c>
      <c r="G921" t="s">
        <v>8</v>
      </c>
      <c r="H921" t="s">
        <v>893</v>
      </c>
      <c r="I921" t="s">
        <v>2564</v>
      </c>
      <c r="J921">
        <v>30128503</v>
      </c>
      <c r="K921" t="str">
        <f t="shared" si="14"/>
        <v>30128503-EJECUCION</v>
      </c>
      <c r="L921" t="s">
        <v>8</v>
      </c>
    </row>
    <row r="922" spans="1:12" x14ac:dyDescent="0.25">
      <c r="A922" t="s">
        <v>9</v>
      </c>
      <c r="B922" t="s">
        <v>2565</v>
      </c>
      <c r="C922" t="s">
        <v>31</v>
      </c>
      <c r="D922" s="1">
        <v>545997</v>
      </c>
      <c r="E922" t="s">
        <v>833</v>
      </c>
      <c r="F922" t="s">
        <v>911</v>
      </c>
      <c r="G922" t="s">
        <v>8</v>
      </c>
      <c r="H922" t="s">
        <v>275</v>
      </c>
      <c r="I922" t="s">
        <v>2566</v>
      </c>
      <c r="J922">
        <v>30062412</v>
      </c>
      <c r="K922" t="str">
        <f t="shared" si="14"/>
        <v>30062412-DISEÑO</v>
      </c>
      <c r="L922" t="s">
        <v>8</v>
      </c>
    </row>
    <row r="923" spans="1:12" x14ac:dyDescent="0.25">
      <c r="A923" t="s">
        <v>168</v>
      </c>
      <c r="B923" t="s">
        <v>2567</v>
      </c>
      <c r="C923" t="s">
        <v>18</v>
      </c>
      <c r="D923" s="1">
        <v>383244</v>
      </c>
      <c r="E923" t="s">
        <v>245</v>
      </c>
      <c r="F923" t="s">
        <v>837</v>
      </c>
      <c r="H923" t="s">
        <v>931</v>
      </c>
      <c r="I923" t="s">
        <v>2568</v>
      </c>
      <c r="J923">
        <v>30102235</v>
      </c>
      <c r="K923" t="str">
        <f t="shared" si="14"/>
        <v>30102235-EJECUCION</v>
      </c>
    </row>
    <row r="924" spans="1:12" x14ac:dyDescent="0.25">
      <c r="A924" t="s">
        <v>168</v>
      </c>
      <c r="B924" t="s">
        <v>2569</v>
      </c>
      <c r="C924" t="s">
        <v>7</v>
      </c>
      <c r="D924" s="1">
        <v>92264</v>
      </c>
      <c r="E924" t="s">
        <v>245</v>
      </c>
      <c r="F924" t="s">
        <v>837</v>
      </c>
      <c r="H924" t="s">
        <v>857</v>
      </c>
      <c r="I924" t="s">
        <v>2570</v>
      </c>
      <c r="J924">
        <v>30488515</v>
      </c>
      <c r="K924" t="str">
        <f t="shared" si="14"/>
        <v>30488515-EJECUCION</v>
      </c>
    </row>
    <row r="925" spans="1:12" x14ac:dyDescent="0.25">
      <c r="A925" t="s">
        <v>168</v>
      </c>
      <c r="B925" t="s">
        <v>2571</v>
      </c>
      <c r="C925" t="s">
        <v>19</v>
      </c>
      <c r="D925" s="1">
        <v>65000</v>
      </c>
      <c r="E925" t="s">
        <v>245</v>
      </c>
      <c r="F925" t="s">
        <v>837</v>
      </c>
      <c r="H925" t="s">
        <v>286</v>
      </c>
      <c r="I925" t="s">
        <v>2572</v>
      </c>
      <c r="J925">
        <v>40000188</v>
      </c>
      <c r="K925" t="str">
        <f t="shared" si="14"/>
        <v>40000188-EJECUCION</v>
      </c>
    </row>
    <row r="926" spans="1:12" x14ac:dyDescent="0.25">
      <c r="A926" t="s">
        <v>168</v>
      </c>
      <c r="B926" t="s">
        <v>2573</v>
      </c>
      <c r="C926" t="s">
        <v>24</v>
      </c>
      <c r="D926" s="1">
        <v>25000</v>
      </c>
      <c r="E926" t="s">
        <v>245</v>
      </c>
      <c r="F926" t="s">
        <v>837</v>
      </c>
      <c r="H926" t="s">
        <v>857</v>
      </c>
      <c r="I926" t="s">
        <v>2574</v>
      </c>
      <c r="J926">
        <v>30483065</v>
      </c>
      <c r="K926" t="str">
        <f t="shared" si="14"/>
        <v>30483065-EJECUCION</v>
      </c>
    </row>
    <row r="927" spans="1:12" x14ac:dyDescent="0.25">
      <c r="A927" t="s">
        <v>168</v>
      </c>
      <c r="B927" t="s">
        <v>2575</v>
      </c>
      <c r="C927" t="s">
        <v>24</v>
      </c>
      <c r="D927" s="1">
        <v>92000</v>
      </c>
      <c r="E927" t="s">
        <v>245</v>
      </c>
      <c r="F927" t="s">
        <v>837</v>
      </c>
      <c r="H927" t="s">
        <v>857</v>
      </c>
      <c r="I927" t="s">
        <v>2576</v>
      </c>
      <c r="J927">
        <v>30354931</v>
      </c>
      <c r="K927" t="str">
        <f t="shared" si="14"/>
        <v>30354931-EJECUCION</v>
      </c>
    </row>
    <row r="928" spans="1:12" x14ac:dyDescent="0.25">
      <c r="A928" t="s">
        <v>168</v>
      </c>
      <c r="B928" t="s">
        <v>159</v>
      </c>
      <c r="D928" s="1">
        <v>265315</v>
      </c>
      <c r="E928" t="s">
        <v>245</v>
      </c>
      <c r="F928" t="s">
        <v>837</v>
      </c>
      <c r="H928" t="s">
        <v>861</v>
      </c>
      <c r="I928" t="s">
        <v>2577</v>
      </c>
      <c r="J928">
        <v>30419826</v>
      </c>
      <c r="K928" t="str">
        <f t="shared" si="14"/>
        <v>30419826-EJECUCION</v>
      </c>
    </row>
    <row r="929" spans="1:12" x14ac:dyDescent="0.25">
      <c r="A929" t="s">
        <v>168</v>
      </c>
      <c r="B929" t="s">
        <v>2578</v>
      </c>
      <c r="D929" s="1">
        <v>28920038</v>
      </c>
      <c r="E929" t="s">
        <v>833</v>
      </c>
      <c r="F929" t="s">
        <v>834</v>
      </c>
      <c r="G929" t="s">
        <v>8</v>
      </c>
      <c r="H929" t="s">
        <v>275</v>
      </c>
      <c r="I929" t="s">
        <v>2579</v>
      </c>
      <c r="J929">
        <v>30099803</v>
      </c>
      <c r="K929" t="str">
        <f t="shared" si="14"/>
        <v>30099803-EJECUCION</v>
      </c>
      <c r="L929" t="s">
        <v>8</v>
      </c>
    </row>
    <row r="930" spans="1:12" x14ac:dyDescent="0.25">
      <c r="A930" t="s">
        <v>9</v>
      </c>
      <c r="B930" t="s">
        <v>2580</v>
      </c>
      <c r="C930" t="s">
        <v>41</v>
      </c>
      <c r="D930" s="1">
        <v>50536</v>
      </c>
      <c r="E930" t="s">
        <v>245</v>
      </c>
      <c r="F930" t="s">
        <v>837</v>
      </c>
      <c r="G930" t="s">
        <v>8</v>
      </c>
      <c r="H930" t="s">
        <v>841</v>
      </c>
      <c r="I930" t="s">
        <v>2581</v>
      </c>
      <c r="J930">
        <v>30115878</v>
      </c>
      <c r="K930" t="str">
        <f t="shared" si="14"/>
        <v>30115878-DISEÑO</v>
      </c>
      <c r="L930" t="s">
        <v>8</v>
      </c>
    </row>
    <row r="931" spans="1:12" x14ac:dyDescent="0.25">
      <c r="A931" t="s">
        <v>168</v>
      </c>
      <c r="B931" t="s">
        <v>2582</v>
      </c>
      <c r="C931" t="s">
        <v>44</v>
      </c>
      <c r="D931" s="1">
        <v>80000</v>
      </c>
      <c r="E931" t="s">
        <v>245</v>
      </c>
      <c r="F931" t="s">
        <v>837</v>
      </c>
      <c r="H931" t="s">
        <v>286</v>
      </c>
      <c r="I931" t="s">
        <v>2583</v>
      </c>
      <c r="J931">
        <v>40000650</v>
      </c>
      <c r="K931" t="str">
        <f t="shared" si="14"/>
        <v>40000650-EJECUCION</v>
      </c>
    </row>
    <row r="932" spans="1:12" x14ac:dyDescent="0.25">
      <c r="A932" t="s">
        <v>168</v>
      </c>
      <c r="B932" t="s">
        <v>2584</v>
      </c>
      <c r="D932" s="1">
        <v>32260</v>
      </c>
      <c r="E932" t="s">
        <v>245</v>
      </c>
      <c r="F932" t="s">
        <v>837</v>
      </c>
      <c r="G932" t="s">
        <v>8</v>
      </c>
      <c r="H932" t="s">
        <v>274</v>
      </c>
      <c r="I932" t="s">
        <v>2585</v>
      </c>
      <c r="J932">
        <v>30402378</v>
      </c>
      <c r="K932" t="str">
        <f t="shared" si="14"/>
        <v>30402378-EJECUCION</v>
      </c>
      <c r="L932" t="s">
        <v>8</v>
      </c>
    </row>
    <row r="933" spans="1:12" x14ac:dyDescent="0.25">
      <c r="A933" t="s">
        <v>168</v>
      </c>
      <c r="B933" t="s">
        <v>2586</v>
      </c>
      <c r="C933" t="s">
        <v>31</v>
      </c>
      <c r="D933" s="1">
        <v>1392640</v>
      </c>
      <c r="E933" t="s">
        <v>833</v>
      </c>
      <c r="F933" t="s">
        <v>977</v>
      </c>
      <c r="G933" t="s">
        <v>8</v>
      </c>
      <c r="H933" t="s">
        <v>274</v>
      </c>
      <c r="I933" t="s">
        <v>2587</v>
      </c>
      <c r="J933">
        <v>30304722</v>
      </c>
      <c r="K933" t="str">
        <f t="shared" si="14"/>
        <v>30304722-EJECUCION</v>
      </c>
      <c r="L933" t="s">
        <v>8</v>
      </c>
    </row>
    <row r="934" spans="1:12" x14ac:dyDescent="0.25">
      <c r="A934" t="s">
        <v>168</v>
      </c>
      <c r="B934" t="s">
        <v>2588</v>
      </c>
      <c r="C934" t="s">
        <v>43</v>
      </c>
      <c r="D934" s="1">
        <v>110000</v>
      </c>
      <c r="E934" t="s">
        <v>245</v>
      </c>
      <c r="F934" t="s">
        <v>837</v>
      </c>
      <c r="H934" t="s">
        <v>286</v>
      </c>
      <c r="I934" t="s">
        <v>2589</v>
      </c>
      <c r="J934">
        <v>40000847</v>
      </c>
      <c r="K934" t="str">
        <f t="shared" si="14"/>
        <v>40000847-EJECUCION</v>
      </c>
    </row>
    <row r="935" spans="1:12" x14ac:dyDescent="0.25">
      <c r="A935" t="s">
        <v>9</v>
      </c>
      <c r="B935" t="s">
        <v>2590</v>
      </c>
      <c r="C935" t="s">
        <v>7</v>
      </c>
      <c r="D935" s="1">
        <v>215746</v>
      </c>
      <c r="E935" t="s">
        <v>833</v>
      </c>
      <c r="F935" t="s">
        <v>911</v>
      </c>
      <c r="G935" t="s">
        <v>8</v>
      </c>
      <c r="H935" t="s">
        <v>275</v>
      </c>
      <c r="I935" t="s">
        <v>2591</v>
      </c>
      <c r="J935">
        <v>30132238</v>
      </c>
      <c r="K935" t="str">
        <f t="shared" si="14"/>
        <v>30132238-DISEÑO</v>
      </c>
      <c r="L935" t="s">
        <v>8</v>
      </c>
    </row>
    <row r="936" spans="1:12" x14ac:dyDescent="0.25">
      <c r="A936" t="s">
        <v>168</v>
      </c>
      <c r="B936" t="s">
        <v>270</v>
      </c>
      <c r="C936" t="s">
        <v>874</v>
      </c>
      <c r="D936" s="1">
        <v>343774</v>
      </c>
      <c r="E936" t="s">
        <v>833</v>
      </c>
      <c r="F936" t="s">
        <v>1978</v>
      </c>
      <c r="H936" t="s">
        <v>893</v>
      </c>
      <c r="I936" t="s">
        <v>2186</v>
      </c>
      <c r="J936">
        <v>30077182</v>
      </c>
      <c r="K936" t="str">
        <f t="shared" si="14"/>
        <v>30077182-EJECUCION</v>
      </c>
    </row>
    <row r="937" spans="1:12" x14ac:dyDescent="0.25">
      <c r="A937" t="s">
        <v>168</v>
      </c>
      <c r="B937" t="s">
        <v>781</v>
      </c>
      <c r="D937" s="1">
        <v>3000000</v>
      </c>
      <c r="E937" t="s">
        <v>245</v>
      </c>
      <c r="F937" t="s">
        <v>837</v>
      </c>
      <c r="H937" t="s">
        <v>286</v>
      </c>
      <c r="I937" t="s">
        <v>780</v>
      </c>
      <c r="J937">
        <v>30460140</v>
      </c>
      <c r="K937" t="str">
        <f t="shared" si="14"/>
        <v>30460140-EJECUCION</v>
      </c>
    </row>
    <row r="938" spans="1:12" x14ac:dyDescent="0.25">
      <c r="A938" t="s">
        <v>168</v>
      </c>
      <c r="B938" t="s">
        <v>2592</v>
      </c>
      <c r="D938" s="1">
        <v>230000</v>
      </c>
      <c r="E938" t="s">
        <v>245</v>
      </c>
      <c r="F938" t="s">
        <v>837</v>
      </c>
      <c r="H938" t="s">
        <v>286</v>
      </c>
      <c r="I938" t="s">
        <v>2593</v>
      </c>
      <c r="J938">
        <v>30482658</v>
      </c>
      <c r="K938" t="str">
        <f t="shared" si="14"/>
        <v>30482658-EJECUCION</v>
      </c>
    </row>
    <row r="939" spans="1:12" x14ac:dyDescent="0.25">
      <c r="A939" t="s">
        <v>168</v>
      </c>
      <c r="B939" t="s">
        <v>2594</v>
      </c>
      <c r="C939" t="s">
        <v>35</v>
      </c>
      <c r="D939" s="1">
        <v>123121</v>
      </c>
      <c r="E939" t="s">
        <v>245</v>
      </c>
      <c r="F939" t="s">
        <v>837</v>
      </c>
      <c r="H939" t="s">
        <v>857</v>
      </c>
      <c r="I939" t="s">
        <v>2595</v>
      </c>
      <c r="J939">
        <v>30126522</v>
      </c>
      <c r="K939" t="str">
        <f t="shared" si="14"/>
        <v>30126522-EJECUCION</v>
      </c>
    </row>
    <row r="940" spans="1:12" x14ac:dyDescent="0.25">
      <c r="A940" t="s">
        <v>9</v>
      </c>
      <c r="B940" t="s">
        <v>2596</v>
      </c>
      <c r="C940" t="s">
        <v>19</v>
      </c>
      <c r="D940" s="1">
        <v>41635</v>
      </c>
      <c r="E940" t="s">
        <v>245</v>
      </c>
      <c r="F940" t="s">
        <v>837</v>
      </c>
      <c r="H940" t="s">
        <v>286</v>
      </c>
      <c r="I940" t="s">
        <v>2597</v>
      </c>
      <c r="J940">
        <v>40002474</v>
      </c>
      <c r="K940" t="str">
        <f t="shared" si="14"/>
        <v>40002474-DISEÑO</v>
      </c>
    </row>
    <row r="941" spans="1:12" x14ac:dyDescent="0.25">
      <c r="A941" t="s">
        <v>168</v>
      </c>
      <c r="B941" t="s">
        <v>2598</v>
      </c>
      <c r="C941" t="s">
        <v>29</v>
      </c>
      <c r="D941" s="1">
        <v>48056</v>
      </c>
      <c r="E941" t="s">
        <v>245</v>
      </c>
      <c r="F941" t="s">
        <v>837</v>
      </c>
      <c r="H941" t="s">
        <v>286</v>
      </c>
      <c r="I941" t="s">
        <v>2599</v>
      </c>
      <c r="J941">
        <v>30488542</v>
      </c>
      <c r="K941" t="str">
        <f t="shared" si="14"/>
        <v>30488542-EJECUCION</v>
      </c>
    </row>
    <row r="942" spans="1:12" x14ac:dyDescent="0.25">
      <c r="A942" t="s">
        <v>168</v>
      </c>
      <c r="B942" t="s">
        <v>2600</v>
      </c>
      <c r="C942" t="s">
        <v>890</v>
      </c>
      <c r="D942" s="1">
        <v>1253213</v>
      </c>
      <c r="E942" t="s">
        <v>833</v>
      </c>
      <c r="F942" t="s">
        <v>2601</v>
      </c>
      <c r="G942" t="s">
        <v>8</v>
      </c>
      <c r="H942" t="s">
        <v>286</v>
      </c>
      <c r="I942" t="s">
        <v>2602</v>
      </c>
      <c r="J942">
        <v>30415029</v>
      </c>
      <c r="K942" t="str">
        <f t="shared" si="14"/>
        <v>30415029-EJECUCION</v>
      </c>
      <c r="L942" t="s">
        <v>8</v>
      </c>
    </row>
    <row r="943" spans="1:12" x14ac:dyDescent="0.25">
      <c r="A943" t="s">
        <v>168</v>
      </c>
      <c r="B943" t="s">
        <v>2358</v>
      </c>
      <c r="D943" s="1">
        <v>1718957</v>
      </c>
      <c r="E943" t="s">
        <v>833</v>
      </c>
      <c r="F943" t="s">
        <v>977</v>
      </c>
      <c r="G943" t="s">
        <v>8</v>
      </c>
      <c r="H943" t="s">
        <v>274</v>
      </c>
      <c r="I943" t="s">
        <v>2359</v>
      </c>
      <c r="J943">
        <v>30092736</v>
      </c>
      <c r="K943" t="str">
        <f t="shared" si="14"/>
        <v>30092736-EJECUCION</v>
      </c>
      <c r="L943" t="s">
        <v>8</v>
      </c>
    </row>
    <row r="944" spans="1:12" x14ac:dyDescent="0.25">
      <c r="A944" t="s">
        <v>168</v>
      </c>
      <c r="B944" t="s">
        <v>261</v>
      </c>
      <c r="C944" t="s">
        <v>18</v>
      </c>
      <c r="D944" s="1">
        <v>3143104</v>
      </c>
      <c r="E944" t="s">
        <v>245</v>
      </c>
      <c r="F944" t="s">
        <v>837</v>
      </c>
      <c r="G944" t="s">
        <v>8</v>
      </c>
      <c r="H944" t="s">
        <v>274</v>
      </c>
      <c r="I944" t="s">
        <v>2603</v>
      </c>
      <c r="J944">
        <v>30126943</v>
      </c>
      <c r="K944" t="str">
        <f t="shared" si="14"/>
        <v>30126943-EJECUCION</v>
      </c>
      <c r="L944" t="s">
        <v>8</v>
      </c>
    </row>
    <row r="945" spans="1:12" x14ac:dyDescent="0.25">
      <c r="A945" t="s">
        <v>168</v>
      </c>
      <c r="B945" t="s">
        <v>2604</v>
      </c>
      <c r="C945" t="s">
        <v>40</v>
      </c>
      <c r="D945" s="1">
        <v>536941</v>
      </c>
      <c r="E945" t="s">
        <v>245</v>
      </c>
      <c r="F945" t="s">
        <v>837</v>
      </c>
      <c r="H945" t="s">
        <v>275</v>
      </c>
      <c r="I945" t="s">
        <v>2605</v>
      </c>
      <c r="J945">
        <v>30430173</v>
      </c>
      <c r="K945" t="str">
        <f t="shared" si="14"/>
        <v>30430173-EJECUCION</v>
      </c>
    </row>
    <row r="946" spans="1:12" x14ac:dyDescent="0.25">
      <c r="A946" t="s">
        <v>168</v>
      </c>
      <c r="B946" t="s">
        <v>2606</v>
      </c>
      <c r="D946" s="1">
        <v>256064</v>
      </c>
      <c r="E946" t="s">
        <v>245</v>
      </c>
      <c r="F946" t="s">
        <v>837</v>
      </c>
      <c r="H946" t="s">
        <v>893</v>
      </c>
      <c r="I946" t="s">
        <v>2607</v>
      </c>
      <c r="J946">
        <v>40001457</v>
      </c>
      <c r="K946" t="str">
        <f t="shared" si="14"/>
        <v>40001457-EJECUCION</v>
      </c>
    </row>
    <row r="947" spans="1:12" x14ac:dyDescent="0.25">
      <c r="A947" t="s">
        <v>168</v>
      </c>
      <c r="B947" t="s">
        <v>2608</v>
      </c>
      <c r="D947" s="1">
        <v>52449</v>
      </c>
      <c r="E947" t="s">
        <v>833</v>
      </c>
      <c r="F947" t="s">
        <v>1106</v>
      </c>
      <c r="G947" t="s">
        <v>8</v>
      </c>
      <c r="H947" t="s">
        <v>275</v>
      </c>
      <c r="I947" t="s">
        <v>2609</v>
      </c>
      <c r="J947">
        <v>30482412</v>
      </c>
      <c r="K947" t="str">
        <f t="shared" si="14"/>
        <v>30482412-EJECUCION</v>
      </c>
      <c r="L947" t="s">
        <v>8</v>
      </c>
    </row>
    <row r="948" spans="1:12" x14ac:dyDescent="0.25">
      <c r="A948" t="s">
        <v>168</v>
      </c>
      <c r="B948" t="s">
        <v>2610</v>
      </c>
      <c r="C948" t="s">
        <v>33</v>
      </c>
      <c r="D948" s="1">
        <v>423310</v>
      </c>
      <c r="E948" t="s">
        <v>833</v>
      </c>
      <c r="F948" t="s">
        <v>977</v>
      </c>
      <c r="G948" t="s">
        <v>8</v>
      </c>
      <c r="H948" t="s">
        <v>274</v>
      </c>
      <c r="I948" t="s">
        <v>2611</v>
      </c>
      <c r="J948">
        <v>30429524</v>
      </c>
      <c r="K948" t="str">
        <f t="shared" si="14"/>
        <v>30429524-EJECUCION</v>
      </c>
      <c r="L948" t="s">
        <v>8</v>
      </c>
    </row>
    <row r="949" spans="1:12" x14ac:dyDescent="0.25">
      <c r="A949" t="s">
        <v>168</v>
      </c>
      <c r="B949" t="s">
        <v>403</v>
      </c>
      <c r="C949" t="s">
        <v>27</v>
      </c>
      <c r="D949" s="1">
        <v>1461360</v>
      </c>
      <c r="E949" t="s">
        <v>245</v>
      </c>
      <c r="F949" t="s">
        <v>837</v>
      </c>
      <c r="G949" t="s">
        <v>8</v>
      </c>
      <c r="H949" t="s">
        <v>275</v>
      </c>
      <c r="I949" t="s">
        <v>749</v>
      </c>
      <c r="J949">
        <v>30077934</v>
      </c>
      <c r="K949" t="str">
        <f t="shared" si="14"/>
        <v>30077934-EJECUCION</v>
      </c>
      <c r="L949" t="s">
        <v>8</v>
      </c>
    </row>
    <row r="950" spans="1:12" x14ac:dyDescent="0.25">
      <c r="A950" t="s">
        <v>168</v>
      </c>
      <c r="B950" t="s">
        <v>2612</v>
      </c>
      <c r="D950" s="1">
        <v>1260784</v>
      </c>
      <c r="E950" t="s">
        <v>833</v>
      </c>
      <c r="F950" t="s">
        <v>1106</v>
      </c>
      <c r="G950" t="s">
        <v>8</v>
      </c>
      <c r="H950" t="s">
        <v>275</v>
      </c>
      <c r="I950" t="s">
        <v>2613</v>
      </c>
      <c r="J950">
        <v>30465589</v>
      </c>
      <c r="K950" t="str">
        <f t="shared" si="14"/>
        <v>30465589-EJECUCION</v>
      </c>
      <c r="L950" t="s">
        <v>8</v>
      </c>
    </row>
    <row r="951" spans="1:12" x14ac:dyDescent="0.25">
      <c r="A951" t="s">
        <v>168</v>
      </c>
      <c r="B951" t="s">
        <v>2614</v>
      </c>
      <c r="C951" t="s">
        <v>890</v>
      </c>
      <c r="D951" s="1">
        <v>1399956</v>
      </c>
      <c r="E951" t="s">
        <v>833</v>
      </c>
      <c r="F951" t="s">
        <v>911</v>
      </c>
      <c r="H951" t="s">
        <v>275</v>
      </c>
      <c r="I951" t="s">
        <v>2615</v>
      </c>
      <c r="J951">
        <v>30124951</v>
      </c>
      <c r="K951" t="str">
        <f t="shared" si="14"/>
        <v>30124951-EJECUCION</v>
      </c>
    </row>
    <row r="952" spans="1:12" x14ac:dyDescent="0.25">
      <c r="A952" t="s">
        <v>9</v>
      </c>
      <c r="B952" t="s">
        <v>2616</v>
      </c>
      <c r="C952" t="s">
        <v>890</v>
      </c>
      <c r="D952" s="1">
        <v>53891</v>
      </c>
      <c r="E952" t="s">
        <v>833</v>
      </c>
      <c r="F952" t="s">
        <v>911</v>
      </c>
      <c r="H952" t="s">
        <v>857</v>
      </c>
      <c r="I952" t="s">
        <v>2617</v>
      </c>
      <c r="J952">
        <v>30458997</v>
      </c>
      <c r="K952" t="str">
        <f t="shared" si="14"/>
        <v>30458997-DISEÑO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46"/>
  <sheetViews>
    <sheetView workbookViewId="0">
      <selection activeCell="M7" sqref="M7"/>
    </sheetView>
  </sheetViews>
  <sheetFormatPr baseColWidth="10" defaultColWidth="11.42578125" defaultRowHeight="12.75" x14ac:dyDescent="0.2"/>
  <cols>
    <col min="1" max="1" width="12.7109375" style="69" bestFit="1" customWidth="1"/>
    <col min="2" max="2" width="12.85546875" style="69" bestFit="1" customWidth="1"/>
    <col min="3" max="4" width="13.7109375" style="69" bestFit="1" customWidth="1"/>
    <col min="5" max="5" width="15.7109375" style="69" bestFit="1" customWidth="1"/>
    <col min="6" max="6" width="13.42578125" style="69" customWidth="1"/>
    <col min="7" max="7" width="8" style="69" customWidth="1"/>
    <col min="8" max="8" width="12.85546875" style="69" bestFit="1" customWidth="1"/>
    <col min="9" max="9" width="13.7109375" style="69" bestFit="1" customWidth="1"/>
    <col min="10" max="10" width="11.28515625" style="69" customWidth="1"/>
    <col min="11" max="11" width="2.7109375" style="69" bestFit="1" customWidth="1"/>
    <col min="12" max="12" width="24.42578125" style="69" customWidth="1"/>
    <col min="13" max="15" width="2" style="69" bestFit="1" customWidth="1"/>
    <col min="16" max="16" width="18.42578125" style="69" bestFit="1" customWidth="1"/>
    <col min="17" max="17" width="14.7109375" style="69" bestFit="1" customWidth="1"/>
    <col min="18" max="18" width="11.5703125" style="69" customWidth="1"/>
    <col min="19" max="19" width="3.28515625" style="69" customWidth="1"/>
    <col min="20" max="221" width="11.42578125" style="69"/>
    <col min="222" max="222" width="1.85546875" style="69" bestFit="1" customWidth="1"/>
    <col min="223" max="224" width="2" style="69" bestFit="1" customWidth="1"/>
    <col min="225" max="225" width="2.5703125" style="69" customWidth="1"/>
    <col min="226" max="226" width="2.28515625" style="69" bestFit="1" customWidth="1"/>
    <col min="227" max="227" width="11.42578125" style="69"/>
    <col min="228" max="228" width="1.85546875" style="69" bestFit="1" customWidth="1"/>
    <col min="229" max="229" width="2" style="69" bestFit="1" customWidth="1"/>
    <col min="230" max="231" width="0" style="69" hidden="1" customWidth="1"/>
    <col min="232" max="232" width="2.140625" style="69" customWidth="1"/>
    <col min="233" max="233" width="2.28515625" style="69" bestFit="1" customWidth="1"/>
    <col min="234" max="234" width="2" style="69" customWidth="1"/>
    <col min="235" max="235" width="1.7109375" style="69" bestFit="1" customWidth="1"/>
    <col min="236" max="477" width="11.42578125" style="69"/>
    <col min="478" max="478" width="1.85546875" style="69" bestFit="1" customWidth="1"/>
    <col min="479" max="480" width="2" style="69" bestFit="1" customWidth="1"/>
    <col min="481" max="481" width="2.5703125" style="69" customWidth="1"/>
    <col min="482" max="482" width="2.28515625" style="69" bestFit="1" customWidth="1"/>
    <col min="483" max="483" width="11.42578125" style="69"/>
    <col min="484" max="484" width="1.85546875" style="69" bestFit="1" customWidth="1"/>
    <col min="485" max="485" width="2" style="69" bestFit="1" customWidth="1"/>
    <col min="486" max="487" width="0" style="69" hidden="1" customWidth="1"/>
    <col min="488" max="488" width="2.140625" style="69" customWidth="1"/>
    <col min="489" max="489" width="2.28515625" style="69" bestFit="1" customWidth="1"/>
    <col min="490" max="490" width="2" style="69" customWidth="1"/>
    <col min="491" max="491" width="1.7109375" style="69" bestFit="1" customWidth="1"/>
    <col min="492" max="733" width="11.42578125" style="69"/>
    <col min="734" max="734" width="1.85546875" style="69" bestFit="1" customWidth="1"/>
    <col min="735" max="736" width="2" style="69" bestFit="1" customWidth="1"/>
    <col min="737" max="737" width="2.5703125" style="69" customWidth="1"/>
    <col min="738" max="738" width="2.28515625" style="69" bestFit="1" customWidth="1"/>
    <col min="739" max="739" width="11.42578125" style="69"/>
    <col min="740" max="740" width="1.85546875" style="69" bestFit="1" customWidth="1"/>
    <col min="741" max="741" width="2" style="69" bestFit="1" customWidth="1"/>
    <col min="742" max="743" width="0" style="69" hidden="1" customWidth="1"/>
    <col min="744" max="744" width="2.140625" style="69" customWidth="1"/>
    <col min="745" max="745" width="2.28515625" style="69" bestFit="1" customWidth="1"/>
    <col min="746" max="746" width="2" style="69" customWidth="1"/>
    <col min="747" max="747" width="1.7109375" style="69" bestFit="1" customWidth="1"/>
    <col min="748" max="989" width="11.42578125" style="69"/>
    <col min="990" max="990" width="1.85546875" style="69" bestFit="1" customWidth="1"/>
    <col min="991" max="992" width="2" style="69" bestFit="1" customWidth="1"/>
    <col min="993" max="993" width="2.5703125" style="69" customWidth="1"/>
    <col min="994" max="994" width="2.28515625" style="69" bestFit="1" customWidth="1"/>
    <col min="995" max="995" width="11.42578125" style="69"/>
    <col min="996" max="996" width="1.85546875" style="69" bestFit="1" customWidth="1"/>
    <col min="997" max="997" width="2" style="69" bestFit="1" customWidth="1"/>
    <col min="998" max="999" width="0" style="69" hidden="1" customWidth="1"/>
    <col min="1000" max="1000" width="2.140625" style="69" customWidth="1"/>
    <col min="1001" max="1001" width="2.28515625" style="69" bestFit="1" customWidth="1"/>
    <col min="1002" max="1002" width="2" style="69" customWidth="1"/>
    <col min="1003" max="1003" width="1.7109375" style="69" bestFit="1" customWidth="1"/>
    <col min="1004" max="1245" width="11.42578125" style="69"/>
    <col min="1246" max="1246" width="1.85546875" style="69" bestFit="1" customWidth="1"/>
    <col min="1247" max="1248" width="2" style="69" bestFit="1" customWidth="1"/>
    <col min="1249" max="1249" width="2.5703125" style="69" customWidth="1"/>
    <col min="1250" max="1250" width="2.28515625" style="69" bestFit="1" customWidth="1"/>
    <col min="1251" max="1251" width="11.42578125" style="69"/>
    <col min="1252" max="1252" width="1.85546875" style="69" bestFit="1" customWidth="1"/>
    <col min="1253" max="1253" width="2" style="69" bestFit="1" customWidth="1"/>
    <col min="1254" max="1255" width="0" style="69" hidden="1" customWidth="1"/>
    <col min="1256" max="1256" width="2.140625" style="69" customWidth="1"/>
    <col min="1257" max="1257" width="2.28515625" style="69" bestFit="1" customWidth="1"/>
    <col min="1258" max="1258" width="2" style="69" customWidth="1"/>
    <col min="1259" max="1259" width="1.7109375" style="69" bestFit="1" customWidth="1"/>
    <col min="1260" max="1501" width="11.42578125" style="69"/>
    <col min="1502" max="1502" width="1.85546875" style="69" bestFit="1" customWidth="1"/>
    <col min="1503" max="1504" width="2" style="69" bestFit="1" customWidth="1"/>
    <col min="1505" max="1505" width="2.5703125" style="69" customWidth="1"/>
    <col min="1506" max="1506" width="2.28515625" style="69" bestFit="1" customWidth="1"/>
    <col min="1507" max="1507" width="11.42578125" style="69"/>
    <col min="1508" max="1508" width="1.85546875" style="69" bestFit="1" customWidth="1"/>
    <col min="1509" max="1509" width="2" style="69" bestFit="1" customWidth="1"/>
    <col min="1510" max="1511" width="0" style="69" hidden="1" customWidth="1"/>
    <col min="1512" max="1512" width="2.140625" style="69" customWidth="1"/>
    <col min="1513" max="1513" width="2.28515625" style="69" bestFit="1" customWidth="1"/>
    <col min="1514" max="1514" width="2" style="69" customWidth="1"/>
    <col min="1515" max="1515" width="1.7109375" style="69" bestFit="1" customWidth="1"/>
    <col min="1516" max="1757" width="11.42578125" style="69"/>
    <col min="1758" max="1758" width="1.85546875" style="69" bestFit="1" customWidth="1"/>
    <col min="1759" max="1760" width="2" style="69" bestFit="1" customWidth="1"/>
    <col min="1761" max="1761" width="2.5703125" style="69" customWidth="1"/>
    <col min="1762" max="1762" width="2.28515625" style="69" bestFit="1" customWidth="1"/>
    <col min="1763" max="1763" width="11.42578125" style="69"/>
    <col min="1764" max="1764" width="1.85546875" style="69" bestFit="1" customWidth="1"/>
    <col min="1765" max="1765" width="2" style="69" bestFit="1" customWidth="1"/>
    <col min="1766" max="1767" width="0" style="69" hidden="1" customWidth="1"/>
    <col min="1768" max="1768" width="2.140625" style="69" customWidth="1"/>
    <col min="1769" max="1769" width="2.28515625" style="69" bestFit="1" customWidth="1"/>
    <col min="1770" max="1770" width="2" style="69" customWidth="1"/>
    <col min="1771" max="1771" width="1.7109375" style="69" bestFit="1" customWidth="1"/>
    <col min="1772" max="2013" width="11.42578125" style="69"/>
    <col min="2014" max="2014" width="1.85546875" style="69" bestFit="1" customWidth="1"/>
    <col min="2015" max="2016" width="2" style="69" bestFit="1" customWidth="1"/>
    <col min="2017" max="2017" width="2.5703125" style="69" customWidth="1"/>
    <col min="2018" max="2018" width="2.28515625" style="69" bestFit="1" customWidth="1"/>
    <col min="2019" max="2019" width="11.42578125" style="69"/>
    <col min="2020" max="2020" width="1.85546875" style="69" bestFit="1" customWidth="1"/>
    <col min="2021" max="2021" width="2" style="69" bestFit="1" customWidth="1"/>
    <col min="2022" max="2023" width="0" style="69" hidden="1" customWidth="1"/>
    <col min="2024" max="2024" width="2.140625" style="69" customWidth="1"/>
    <col min="2025" max="2025" width="2.28515625" style="69" bestFit="1" customWidth="1"/>
    <col min="2026" max="2026" width="2" style="69" customWidth="1"/>
    <col min="2027" max="2027" width="1.7109375" style="69" bestFit="1" customWidth="1"/>
    <col min="2028" max="2269" width="11.42578125" style="69"/>
    <col min="2270" max="2270" width="1.85546875" style="69" bestFit="1" customWidth="1"/>
    <col min="2271" max="2272" width="2" style="69" bestFit="1" customWidth="1"/>
    <col min="2273" max="2273" width="2.5703125" style="69" customWidth="1"/>
    <col min="2274" max="2274" width="2.28515625" style="69" bestFit="1" customWidth="1"/>
    <col min="2275" max="2275" width="11.42578125" style="69"/>
    <col min="2276" max="2276" width="1.85546875" style="69" bestFit="1" customWidth="1"/>
    <col min="2277" max="2277" width="2" style="69" bestFit="1" customWidth="1"/>
    <col min="2278" max="2279" width="0" style="69" hidden="1" customWidth="1"/>
    <col min="2280" max="2280" width="2.140625" style="69" customWidth="1"/>
    <col min="2281" max="2281" width="2.28515625" style="69" bestFit="1" customWidth="1"/>
    <col min="2282" max="2282" width="2" style="69" customWidth="1"/>
    <col min="2283" max="2283" width="1.7109375" style="69" bestFit="1" customWidth="1"/>
    <col min="2284" max="2525" width="11.42578125" style="69"/>
    <col min="2526" max="2526" width="1.85546875" style="69" bestFit="1" customWidth="1"/>
    <col min="2527" max="2528" width="2" style="69" bestFit="1" customWidth="1"/>
    <col min="2529" max="2529" width="2.5703125" style="69" customWidth="1"/>
    <col min="2530" max="2530" width="2.28515625" style="69" bestFit="1" customWidth="1"/>
    <col min="2531" max="2531" width="11.42578125" style="69"/>
    <col min="2532" max="2532" width="1.85546875" style="69" bestFit="1" customWidth="1"/>
    <col min="2533" max="2533" width="2" style="69" bestFit="1" customWidth="1"/>
    <col min="2534" max="2535" width="0" style="69" hidden="1" customWidth="1"/>
    <col min="2536" max="2536" width="2.140625" style="69" customWidth="1"/>
    <col min="2537" max="2537" width="2.28515625" style="69" bestFit="1" customWidth="1"/>
    <col min="2538" max="2538" width="2" style="69" customWidth="1"/>
    <col min="2539" max="2539" width="1.7109375" style="69" bestFit="1" customWidth="1"/>
    <col min="2540" max="2781" width="11.42578125" style="69"/>
    <col min="2782" max="2782" width="1.85546875" style="69" bestFit="1" customWidth="1"/>
    <col min="2783" max="2784" width="2" style="69" bestFit="1" customWidth="1"/>
    <col min="2785" max="2785" width="2.5703125" style="69" customWidth="1"/>
    <col min="2786" max="2786" width="2.28515625" style="69" bestFit="1" customWidth="1"/>
    <col min="2787" max="2787" width="11.42578125" style="69"/>
    <col min="2788" max="2788" width="1.85546875" style="69" bestFit="1" customWidth="1"/>
    <col min="2789" max="2789" width="2" style="69" bestFit="1" customWidth="1"/>
    <col min="2790" max="2791" width="0" style="69" hidden="1" customWidth="1"/>
    <col min="2792" max="2792" width="2.140625" style="69" customWidth="1"/>
    <col min="2793" max="2793" width="2.28515625" style="69" bestFit="1" customWidth="1"/>
    <col min="2794" max="2794" width="2" style="69" customWidth="1"/>
    <col min="2795" max="2795" width="1.7109375" style="69" bestFit="1" customWidth="1"/>
    <col min="2796" max="3037" width="11.42578125" style="69"/>
    <col min="3038" max="3038" width="1.85546875" style="69" bestFit="1" customWidth="1"/>
    <col min="3039" max="3040" width="2" style="69" bestFit="1" customWidth="1"/>
    <col min="3041" max="3041" width="2.5703125" style="69" customWidth="1"/>
    <col min="3042" max="3042" width="2.28515625" style="69" bestFit="1" customWidth="1"/>
    <col min="3043" max="3043" width="11.42578125" style="69"/>
    <col min="3044" max="3044" width="1.85546875" style="69" bestFit="1" customWidth="1"/>
    <col min="3045" max="3045" width="2" style="69" bestFit="1" customWidth="1"/>
    <col min="3046" max="3047" width="0" style="69" hidden="1" customWidth="1"/>
    <col min="3048" max="3048" width="2.140625" style="69" customWidth="1"/>
    <col min="3049" max="3049" width="2.28515625" style="69" bestFit="1" customWidth="1"/>
    <col min="3050" max="3050" width="2" style="69" customWidth="1"/>
    <col min="3051" max="3051" width="1.7109375" style="69" bestFit="1" customWidth="1"/>
    <col min="3052" max="3293" width="11.42578125" style="69"/>
    <col min="3294" max="3294" width="1.85546875" style="69" bestFit="1" customWidth="1"/>
    <col min="3295" max="3296" width="2" style="69" bestFit="1" customWidth="1"/>
    <col min="3297" max="3297" width="2.5703125" style="69" customWidth="1"/>
    <col min="3298" max="3298" width="2.28515625" style="69" bestFit="1" customWidth="1"/>
    <col min="3299" max="3299" width="11.42578125" style="69"/>
    <col min="3300" max="3300" width="1.85546875" style="69" bestFit="1" customWidth="1"/>
    <col min="3301" max="3301" width="2" style="69" bestFit="1" customWidth="1"/>
    <col min="3302" max="3303" width="0" style="69" hidden="1" customWidth="1"/>
    <col min="3304" max="3304" width="2.140625" style="69" customWidth="1"/>
    <col min="3305" max="3305" width="2.28515625" style="69" bestFit="1" customWidth="1"/>
    <col min="3306" max="3306" width="2" style="69" customWidth="1"/>
    <col min="3307" max="3307" width="1.7109375" style="69" bestFit="1" customWidth="1"/>
    <col min="3308" max="3549" width="11.42578125" style="69"/>
    <col min="3550" max="3550" width="1.85546875" style="69" bestFit="1" customWidth="1"/>
    <col min="3551" max="3552" width="2" style="69" bestFit="1" customWidth="1"/>
    <col min="3553" max="3553" width="2.5703125" style="69" customWidth="1"/>
    <col min="3554" max="3554" width="2.28515625" style="69" bestFit="1" customWidth="1"/>
    <col min="3555" max="3555" width="11.42578125" style="69"/>
    <col min="3556" max="3556" width="1.85546875" style="69" bestFit="1" customWidth="1"/>
    <col min="3557" max="3557" width="2" style="69" bestFit="1" customWidth="1"/>
    <col min="3558" max="3559" width="0" style="69" hidden="1" customWidth="1"/>
    <col min="3560" max="3560" width="2.140625" style="69" customWidth="1"/>
    <col min="3561" max="3561" width="2.28515625" style="69" bestFit="1" customWidth="1"/>
    <col min="3562" max="3562" width="2" style="69" customWidth="1"/>
    <col min="3563" max="3563" width="1.7109375" style="69" bestFit="1" customWidth="1"/>
    <col min="3564" max="3805" width="11.42578125" style="69"/>
    <col min="3806" max="3806" width="1.85546875" style="69" bestFit="1" customWidth="1"/>
    <col min="3807" max="3808" width="2" style="69" bestFit="1" customWidth="1"/>
    <col min="3809" max="3809" width="2.5703125" style="69" customWidth="1"/>
    <col min="3810" max="3810" width="2.28515625" style="69" bestFit="1" customWidth="1"/>
    <col min="3811" max="3811" width="11.42578125" style="69"/>
    <col min="3812" max="3812" width="1.85546875" style="69" bestFit="1" customWidth="1"/>
    <col min="3813" max="3813" width="2" style="69" bestFit="1" customWidth="1"/>
    <col min="3814" max="3815" width="0" style="69" hidden="1" customWidth="1"/>
    <col min="3816" max="3816" width="2.140625" style="69" customWidth="1"/>
    <col min="3817" max="3817" width="2.28515625" style="69" bestFit="1" customWidth="1"/>
    <col min="3818" max="3818" width="2" style="69" customWidth="1"/>
    <col min="3819" max="3819" width="1.7109375" style="69" bestFit="1" customWidth="1"/>
    <col min="3820" max="4061" width="11.42578125" style="69"/>
    <col min="4062" max="4062" width="1.85546875" style="69" bestFit="1" customWidth="1"/>
    <col min="4063" max="4064" width="2" style="69" bestFit="1" customWidth="1"/>
    <col min="4065" max="4065" width="2.5703125" style="69" customWidth="1"/>
    <col min="4066" max="4066" width="2.28515625" style="69" bestFit="1" customWidth="1"/>
    <col min="4067" max="4067" width="11.42578125" style="69"/>
    <col min="4068" max="4068" width="1.85546875" style="69" bestFit="1" customWidth="1"/>
    <col min="4069" max="4069" width="2" style="69" bestFit="1" customWidth="1"/>
    <col min="4070" max="4071" width="0" style="69" hidden="1" customWidth="1"/>
    <col min="4072" max="4072" width="2.140625" style="69" customWidth="1"/>
    <col min="4073" max="4073" width="2.28515625" style="69" bestFit="1" customWidth="1"/>
    <col min="4074" max="4074" width="2" style="69" customWidth="1"/>
    <col min="4075" max="4075" width="1.7109375" style="69" bestFit="1" customWidth="1"/>
    <col min="4076" max="4317" width="11.42578125" style="69"/>
    <col min="4318" max="4318" width="1.85546875" style="69" bestFit="1" customWidth="1"/>
    <col min="4319" max="4320" width="2" style="69" bestFit="1" customWidth="1"/>
    <col min="4321" max="4321" width="2.5703125" style="69" customWidth="1"/>
    <col min="4322" max="4322" width="2.28515625" style="69" bestFit="1" customWidth="1"/>
    <col min="4323" max="4323" width="11.42578125" style="69"/>
    <col min="4324" max="4324" width="1.85546875" style="69" bestFit="1" customWidth="1"/>
    <col min="4325" max="4325" width="2" style="69" bestFit="1" customWidth="1"/>
    <col min="4326" max="4327" width="0" style="69" hidden="1" customWidth="1"/>
    <col min="4328" max="4328" width="2.140625" style="69" customWidth="1"/>
    <col min="4329" max="4329" width="2.28515625" style="69" bestFit="1" customWidth="1"/>
    <col min="4330" max="4330" width="2" style="69" customWidth="1"/>
    <col min="4331" max="4331" width="1.7109375" style="69" bestFit="1" customWidth="1"/>
    <col min="4332" max="4573" width="11.42578125" style="69"/>
    <col min="4574" max="4574" width="1.85546875" style="69" bestFit="1" customWidth="1"/>
    <col min="4575" max="4576" width="2" style="69" bestFit="1" customWidth="1"/>
    <col min="4577" max="4577" width="2.5703125" style="69" customWidth="1"/>
    <col min="4578" max="4578" width="2.28515625" style="69" bestFit="1" customWidth="1"/>
    <col min="4579" max="4579" width="11.42578125" style="69"/>
    <col min="4580" max="4580" width="1.85546875" style="69" bestFit="1" customWidth="1"/>
    <col min="4581" max="4581" width="2" style="69" bestFit="1" customWidth="1"/>
    <col min="4582" max="4583" width="0" style="69" hidden="1" customWidth="1"/>
    <col min="4584" max="4584" width="2.140625" style="69" customWidth="1"/>
    <col min="4585" max="4585" width="2.28515625" style="69" bestFit="1" customWidth="1"/>
    <col min="4586" max="4586" width="2" style="69" customWidth="1"/>
    <col min="4587" max="4587" width="1.7109375" style="69" bestFit="1" customWidth="1"/>
    <col min="4588" max="4829" width="11.42578125" style="69"/>
    <col min="4830" max="4830" width="1.85546875" style="69" bestFit="1" customWidth="1"/>
    <col min="4831" max="4832" width="2" style="69" bestFit="1" customWidth="1"/>
    <col min="4833" max="4833" width="2.5703125" style="69" customWidth="1"/>
    <col min="4834" max="4834" width="2.28515625" style="69" bestFit="1" customWidth="1"/>
    <col min="4835" max="4835" width="11.42578125" style="69"/>
    <col min="4836" max="4836" width="1.85546875" style="69" bestFit="1" customWidth="1"/>
    <col min="4837" max="4837" width="2" style="69" bestFit="1" customWidth="1"/>
    <col min="4838" max="4839" width="0" style="69" hidden="1" customWidth="1"/>
    <col min="4840" max="4840" width="2.140625" style="69" customWidth="1"/>
    <col min="4841" max="4841" width="2.28515625" style="69" bestFit="1" customWidth="1"/>
    <col min="4842" max="4842" width="2" style="69" customWidth="1"/>
    <col min="4843" max="4843" width="1.7109375" style="69" bestFit="1" customWidth="1"/>
    <col min="4844" max="5085" width="11.42578125" style="69"/>
    <col min="5086" max="5086" width="1.85546875" style="69" bestFit="1" customWidth="1"/>
    <col min="5087" max="5088" width="2" style="69" bestFit="1" customWidth="1"/>
    <col min="5089" max="5089" width="2.5703125" style="69" customWidth="1"/>
    <col min="5090" max="5090" width="2.28515625" style="69" bestFit="1" customWidth="1"/>
    <col min="5091" max="5091" width="11.42578125" style="69"/>
    <col min="5092" max="5092" width="1.85546875" style="69" bestFit="1" customWidth="1"/>
    <col min="5093" max="5093" width="2" style="69" bestFit="1" customWidth="1"/>
    <col min="5094" max="5095" width="0" style="69" hidden="1" customWidth="1"/>
    <col min="5096" max="5096" width="2.140625" style="69" customWidth="1"/>
    <col min="5097" max="5097" width="2.28515625" style="69" bestFit="1" customWidth="1"/>
    <col min="5098" max="5098" width="2" style="69" customWidth="1"/>
    <col min="5099" max="5099" width="1.7109375" style="69" bestFit="1" customWidth="1"/>
    <col min="5100" max="5341" width="11.42578125" style="69"/>
    <col min="5342" max="5342" width="1.85546875" style="69" bestFit="1" customWidth="1"/>
    <col min="5343" max="5344" width="2" style="69" bestFit="1" customWidth="1"/>
    <col min="5345" max="5345" width="2.5703125" style="69" customWidth="1"/>
    <col min="5346" max="5346" width="2.28515625" style="69" bestFit="1" customWidth="1"/>
    <col min="5347" max="5347" width="11.42578125" style="69"/>
    <col min="5348" max="5348" width="1.85546875" style="69" bestFit="1" customWidth="1"/>
    <col min="5349" max="5349" width="2" style="69" bestFit="1" customWidth="1"/>
    <col min="5350" max="5351" width="0" style="69" hidden="1" customWidth="1"/>
    <col min="5352" max="5352" width="2.140625" style="69" customWidth="1"/>
    <col min="5353" max="5353" width="2.28515625" style="69" bestFit="1" customWidth="1"/>
    <col min="5354" max="5354" width="2" style="69" customWidth="1"/>
    <col min="5355" max="5355" width="1.7109375" style="69" bestFit="1" customWidth="1"/>
    <col min="5356" max="5597" width="11.42578125" style="69"/>
    <col min="5598" max="5598" width="1.85546875" style="69" bestFit="1" customWidth="1"/>
    <col min="5599" max="5600" width="2" style="69" bestFit="1" customWidth="1"/>
    <col min="5601" max="5601" width="2.5703125" style="69" customWidth="1"/>
    <col min="5602" max="5602" width="2.28515625" style="69" bestFit="1" customWidth="1"/>
    <col min="5603" max="5603" width="11.42578125" style="69"/>
    <col min="5604" max="5604" width="1.85546875" style="69" bestFit="1" customWidth="1"/>
    <col min="5605" max="5605" width="2" style="69" bestFit="1" customWidth="1"/>
    <col min="5606" max="5607" width="0" style="69" hidden="1" customWidth="1"/>
    <col min="5608" max="5608" width="2.140625" style="69" customWidth="1"/>
    <col min="5609" max="5609" width="2.28515625" style="69" bestFit="1" customWidth="1"/>
    <col min="5610" max="5610" width="2" style="69" customWidth="1"/>
    <col min="5611" max="5611" width="1.7109375" style="69" bestFit="1" customWidth="1"/>
    <col min="5612" max="5853" width="11.42578125" style="69"/>
    <col min="5854" max="5854" width="1.85546875" style="69" bestFit="1" customWidth="1"/>
    <col min="5855" max="5856" width="2" style="69" bestFit="1" customWidth="1"/>
    <col min="5857" max="5857" width="2.5703125" style="69" customWidth="1"/>
    <col min="5858" max="5858" width="2.28515625" style="69" bestFit="1" customWidth="1"/>
    <col min="5859" max="5859" width="11.42578125" style="69"/>
    <col min="5860" max="5860" width="1.85546875" style="69" bestFit="1" customWidth="1"/>
    <col min="5861" max="5861" width="2" style="69" bestFit="1" customWidth="1"/>
    <col min="5862" max="5863" width="0" style="69" hidden="1" customWidth="1"/>
    <col min="5864" max="5864" width="2.140625" style="69" customWidth="1"/>
    <col min="5865" max="5865" width="2.28515625" style="69" bestFit="1" customWidth="1"/>
    <col min="5866" max="5866" width="2" style="69" customWidth="1"/>
    <col min="5867" max="5867" width="1.7109375" style="69" bestFit="1" customWidth="1"/>
    <col min="5868" max="6109" width="11.42578125" style="69"/>
    <col min="6110" max="6110" width="1.85546875" style="69" bestFit="1" customWidth="1"/>
    <col min="6111" max="6112" width="2" style="69" bestFit="1" customWidth="1"/>
    <col min="6113" max="6113" width="2.5703125" style="69" customWidth="1"/>
    <col min="6114" max="6114" width="2.28515625" style="69" bestFit="1" customWidth="1"/>
    <col min="6115" max="6115" width="11.42578125" style="69"/>
    <col min="6116" max="6116" width="1.85546875" style="69" bestFit="1" customWidth="1"/>
    <col min="6117" max="6117" width="2" style="69" bestFit="1" customWidth="1"/>
    <col min="6118" max="6119" width="0" style="69" hidden="1" customWidth="1"/>
    <col min="6120" max="6120" width="2.140625" style="69" customWidth="1"/>
    <col min="6121" max="6121" width="2.28515625" style="69" bestFit="1" customWidth="1"/>
    <col min="6122" max="6122" width="2" style="69" customWidth="1"/>
    <col min="6123" max="6123" width="1.7109375" style="69" bestFit="1" customWidth="1"/>
    <col min="6124" max="6365" width="11.42578125" style="69"/>
    <col min="6366" max="6366" width="1.85546875" style="69" bestFit="1" customWidth="1"/>
    <col min="6367" max="6368" width="2" style="69" bestFit="1" customWidth="1"/>
    <col min="6369" max="6369" width="2.5703125" style="69" customWidth="1"/>
    <col min="6370" max="6370" width="2.28515625" style="69" bestFit="1" customWidth="1"/>
    <col min="6371" max="6371" width="11.42578125" style="69"/>
    <col min="6372" max="6372" width="1.85546875" style="69" bestFit="1" customWidth="1"/>
    <col min="6373" max="6373" width="2" style="69" bestFit="1" customWidth="1"/>
    <col min="6374" max="6375" width="0" style="69" hidden="1" customWidth="1"/>
    <col min="6376" max="6376" width="2.140625" style="69" customWidth="1"/>
    <col min="6377" max="6377" width="2.28515625" style="69" bestFit="1" customWidth="1"/>
    <col min="6378" max="6378" width="2" style="69" customWidth="1"/>
    <col min="6379" max="6379" width="1.7109375" style="69" bestFit="1" customWidth="1"/>
    <col min="6380" max="6621" width="11.42578125" style="69"/>
    <col min="6622" max="6622" width="1.85546875" style="69" bestFit="1" customWidth="1"/>
    <col min="6623" max="6624" width="2" style="69" bestFit="1" customWidth="1"/>
    <col min="6625" max="6625" width="2.5703125" style="69" customWidth="1"/>
    <col min="6626" max="6626" width="2.28515625" style="69" bestFit="1" customWidth="1"/>
    <col min="6627" max="6627" width="11.42578125" style="69"/>
    <col min="6628" max="6628" width="1.85546875" style="69" bestFit="1" customWidth="1"/>
    <col min="6629" max="6629" width="2" style="69" bestFit="1" customWidth="1"/>
    <col min="6630" max="6631" width="0" style="69" hidden="1" customWidth="1"/>
    <col min="6632" max="6632" width="2.140625" style="69" customWidth="1"/>
    <col min="6633" max="6633" width="2.28515625" style="69" bestFit="1" customWidth="1"/>
    <col min="6634" max="6634" width="2" style="69" customWidth="1"/>
    <col min="6635" max="6635" width="1.7109375" style="69" bestFit="1" customWidth="1"/>
    <col min="6636" max="6877" width="11.42578125" style="69"/>
    <col min="6878" max="6878" width="1.85546875" style="69" bestFit="1" customWidth="1"/>
    <col min="6879" max="6880" width="2" style="69" bestFit="1" customWidth="1"/>
    <col min="6881" max="6881" width="2.5703125" style="69" customWidth="1"/>
    <col min="6882" max="6882" width="2.28515625" style="69" bestFit="1" customWidth="1"/>
    <col min="6883" max="6883" width="11.42578125" style="69"/>
    <col min="6884" max="6884" width="1.85546875" style="69" bestFit="1" customWidth="1"/>
    <col min="6885" max="6885" width="2" style="69" bestFit="1" customWidth="1"/>
    <col min="6886" max="6887" width="0" style="69" hidden="1" customWidth="1"/>
    <col min="6888" max="6888" width="2.140625" style="69" customWidth="1"/>
    <col min="6889" max="6889" width="2.28515625" style="69" bestFit="1" customWidth="1"/>
    <col min="6890" max="6890" width="2" style="69" customWidth="1"/>
    <col min="6891" max="6891" width="1.7109375" style="69" bestFit="1" customWidth="1"/>
    <col min="6892" max="7133" width="11.42578125" style="69"/>
    <col min="7134" max="7134" width="1.85546875" style="69" bestFit="1" customWidth="1"/>
    <col min="7135" max="7136" width="2" style="69" bestFit="1" customWidth="1"/>
    <col min="7137" max="7137" width="2.5703125" style="69" customWidth="1"/>
    <col min="7138" max="7138" width="2.28515625" style="69" bestFit="1" customWidth="1"/>
    <col min="7139" max="7139" width="11.42578125" style="69"/>
    <col min="7140" max="7140" width="1.85546875" style="69" bestFit="1" customWidth="1"/>
    <col min="7141" max="7141" width="2" style="69" bestFit="1" customWidth="1"/>
    <col min="7142" max="7143" width="0" style="69" hidden="1" customWidth="1"/>
    <col min="7144" max="7144" width="2.140625" style="69" customWidth="1"/>
    <col min="7145" max="7145" width="2.28515625" style="69" bestFit="1" customWidth="1"/>
    <col min="7146" max="7146" width="2" style="69" customWidth="1"/>
    <col min="7147" max="7147" width="1.7109375" style="69" bestFit="1" customWidth="1"/>
    <col min="7148" max="7389" width="11.42578125" style="69"/>
    <col min="7390" max="7390" width="1.85546875" style="69" bestFit="1" customWidth="1"/>
    <col min="7391" max="7392" width="2" style="69" bestFit="1" customWidth="1"/>
    <col min="7393" max="7393" width="2.5703125" style="69" customWidth="1"/>
    <col min="7394" max="7394" width="2.28515625" style="69" bestFit="1" customWidth="1"/>
    <col min="7395" max="7395" width="11.42578125" style="69"/>
    <col min="7396" max="7396" width="1.85546875" style="69" bestFit="1" customWidth="1"/>
    <col min="7397" max="7397" width="2" style="69" bestFit="1" customWidth="1"/>
    <col min="7398" max="7399" width="0" style="69" hidden="1" customWidth="1"/>
    <col min="7400" max="7400" width="2.140625" style="69" customWidth="1"/>
    <col min="7401" max="7401" width="2.28515625" style="69" bestFit="1" customWidth="1"/>
    <col min="7402" max="7402" width="2" style="69" customWidth="1"/>
    <col min="7403" max="7403" width="1.7109375" style="69" bestFit="1" customWidth="1"/>
    <col min="7404" max="7645" width="11.42578125" style="69"/>
    <col min="7646" max="7646" width="1.85546875" style="69" bestFit="1" customWidth="1"/>
    <col min="7647" max="7648" width="2" style="69" bestFit="1" customWidth="1"/>
    <col min="7649" max="7649" width="2.5703125" style="69" customWidth="1"/>
    <col min="7650" max="7650" width="2.28515625" style="69" bestFit="1" customWidth="1"/>
    <col min="7651" max="7651" width="11.42578125" style="69"/>
    <col min="7652" max="7652" width="1.85546875" style="69" bestFit="1" customWidth="1"/>
    <col min="7653" max="7653" width="2" style="69" bestFit="1" customWidth="1"/>
    <col min="7654" max="7655" width="0" style="69" hidden="1" customWidth="1"/>
    <col min="7656" max="7656" width="2.140625" style="69" customWidth="1"/>
    <col min="7657" max="7657" width="2.28515625" style="69" bestFit="1" customWidth="1"/>
    <col min="7658" max="7658" width="2" style="69" customWidth="1"/>
    <col min="7659" max="7659" width="1.7109375" style="69" bestFit="1" customWidth="1"/>
    <col min="7660" max="7901" width="11.42578125" style="69"/>
    <col min="7902" max="7902" width="1.85546875" style="69" bestFit="1" customWidth="1"/>
    <col min="7903" max="7904" width="2" style="69" bestFit="1" customWidth="1"/>
    <col min="7905" max="7905" width="2.5703125" style="69" customWidth="1"/>
    <col min="7906" max="7906" width="2.28515625" style="69" bestFit="1" customWidth="1"/>
    <col min="7907" max="7907" width="11.42578125" style="69"/>
    <col min="7908" max="7908" width="1.85546875" style="69" bestFit="1" customWidth="1"/>
    <col min="7909" max="7909" width="2" style="69" bestFit="1" customWidth="1"/>
    <col min="7910" max="7911" width="0" style="69" hidden="1" customWidth="1"/>
    <col min="7912" max="7912" width="2.140625" style="69" customWidth="1"/>
    <col min="7913" max="7913" width="2.28515625" style="69" bestFit="1" customWidth="1"/>
    <col min="7914" max="7914" width="2" style="69" customWidth="1"/>
    <col min="7915" max="7915" width="1.7109375" style="69" bestFit="1" customWidth="1"/>
    <col min="7916" max="8157" width="11.42578125" style="69"/>
    <col min="8158" max="8158" width="1.85546875" style="69" bestFit="1" customWidth="1"/>
    <col min="8159" max="8160" width="2" style="69" bestFit="1" customWidth="1"/>
    <col min="8161" max="8161" width="2.5703125" style="69" customWidth="1"/>
    <col min="8162" max="8162" width="2.28515625" style="69" bestFit="1" customWidth="1"/>
    <col min="8163" max="8163" width="11.42578125" style="69"/>
    <col min="8164" max="8164" width="1.85546875" style="69" bestFit="1" customWidth="1"/>
    <col min="8165" max="8165" width="2" style="69" bestFit="1" customWidth="1"/>
    <col min="8166" max="8167" width="0" style="69" hidden="1" customWidth="1"/>
    <col min="8168" max="8168" width="2.140625" style="69" customWidth="1"/>
    <col min="8169" max="8169" width="2.28515625" style="69" bestFit="1" customWidth="1"/>
    <col min="8170" max="8170" width="2" style="69" customWidth="1"/>
    <col min="8171" max="8171" width="1.7109375" style="69" bestFit="1" customWidth="1"/>
    <col min="8172" max="8413" width="11.42578125" style="69"/>
    <col min="8414" max="8414" width="1.85546875" style="69" bestFit="1" customWidth="1"/>
    <col min="8415" max="8416" width="2" style="69" bestFit="1" customWidth="1"/>
    <col min="8417" max="8417" width="2.5703125" style="69" customWidth="1"/>
    <col min="8418" max="8418" width="2.28515625" style="69" bestFit="1" customWidth="1"/>
    <col min="8419" max="8419" width="11.42578125" style="69"/>
    <col min="8420" max="8420" width="1.85546875" style="69" bestFit="1" customWidth="1"/>
    <col min="8421" max="8421" width="2" style="69" bestFit="1" customWidth="1"/>
    <col min="8422" max="8423" width="0" style="69" hidden="1" customWidth="1"/>
    <col min="8424" max="8424" width="2.140625" style="69" customWidth="1"/>
    <col min="8425" max="8425" width="2.28515625" style="69" bestFit="1" customWidth="1"/>
    <col min="8426" max="8426" width="2" style="69" customWidth="1"/>
    <col min="8427" max="8427" width="1.7109375" style="69" bestFit="1" customWidth="1"/>
    <col min="8428" max="8669" width="11.42578125" style="69"/>
    <col min="8670" max="8670" width="1.85546875" style="69" bestFit="1" customWidth="1"/>
    <col min="8671" max="8672" width="2" style="69" bestFit="1" customWidth="1"/>
    <col min="8673" max="8673" width="2.5703125" style="69" customWidth="1"/>
    <col min="8674" max="8674" width="2.28515625" style="69" bestFit="1" customWidth="1"/>
    <col min="8675" max="8675" width="11.42578125" style="69"/>
    <col min="8676" max="8676" width="1.85546875" style="69" bestFit="1" customWidth="1"/>
    <col min="8677" max="8677" width="2" style="69" bestFit="1" customWidth="1"/>
    <col min="8678" max="8679" width="0" style="69" hidden="1" customWidth="1"/>
    <col min="8680" max="8680" width="2.140625" style="69" customWidth="1"/>
    <col min="8681" max="8681" width="2.28515625" style="69" bestFit="1" customWidth="1"/>
    <col min="8682" max="8682" width="2" style="69" customWidth="1"/>
    <col min="8683" max="8683" width="1.7109375" style="69" bestFit="1" customWidth="1"/>
    <col min="8684" max="8925" width="11.42578125" style="69"/>
    <col min="8926" max="8926" width="1.85546875" style="69" bestFit="1" customWidth="1"/>
    <col min="8927" max="8928" width="2" style="69" bestFit="1" customWidth="1"/>
    <col min="8929" max="8929" width="2.5703125" style="69" customWidth="1"/>
    <col min="8930" max="8930" width="2.28515625" style="69" bestFit="1" customWidth="1"/>
    <col min="8931" max="8931" width="11.42578125" style="69"/>
    <col min="8932" max="8932" width="1.85546875" style="69" bestFit="1" customWidth="1"/>
    <col min="8933" max="8933" width="2" style="69" bestFit="1" customWidth="1"/>
    <col min="8934" max="8935" width="0" style="69" hidden="1" customWidth="1"/>
    <col min="8936" max="8936" width="2.140625" style="69" customWidth="1"/>
    <col min="8937" max="8937" width="2.28515625" style="69" bestFit="1" customWidth="1"/>
    <col min="8938" max="8938" width="2" style="69" customWidth="1"/>
    <col min="8939" max="8939" width="1.7109375" style="69" bestFit="1" customWidth="1"/>
    <col min="8940" max="9181" width="11.42578125" style="69"/>
    <col min="9182" max="9182" width="1.85546875" style="69" bestFit="1" customWidth="1"/>
    <col min="9183" max="9184" width="2" style="69" bestFit="1" customWidth="1"/>
    <col min="9185" max="9185" width="2.5703125" style="69" customWidth="1"/>
    <col min="9186" max="9186" width="2.28515625" style="69" bestFit="1" customWidth="1"/>
    <col min="9187" max="9187" width="11.42578125" style="69"/>
    <col min="9188" max="9188" width="1.85546875" style="69" bestFit="1" customWidth="1"/>
    <col min="9189" max="9189" width="2" style="69" bestFit="1" customWidth="1"/>
    <col min="9190" max="9191" width="0" style="69" hidden="1" customWidth="1"/>
    <col min="9192" max="9192" width="2.140625" style="69" customWidth="1"/>
    <col min="9193" max="9193" width="2.28515625" style="69" bestFit="1" customWidth="1"/>
    <col min="9194" max="9194" width="2" style="69" customWidth="1"/>
    <col min="9195" max="9195" width="1.7109375" style="69" bestFit="1" customWidth="1"/>
    <col min="9196" max="9437" width="11.42578125" style="69"/>
    <col min="9438" max="9438" width="1.85546875" style="69" bestFit="1" customWidth="1"/>
    <col min="9439" max="9440" width="2" style="69" bestFit="1" customWidth="1"/>
    <col min="9441" max="9441" width="2.5703125" style="69" customWidth="1"/>
    <col min="9442" max="9442" width="2.28515625" style="69" bestFit="1" customWidth="1"/>
    <col min="9443" max="9443" width="11.42578125" style="69"/>
    <col min="9444" max="9444" width="1.85546875" style="69" bestFit="1" customWidth="1"/>
    <col min="9445" max="9445" width="2" style="69" bestFit="1" customWidth="1"/>
    <col min="9446" max="9447" width="0" style="69" hidden="1" customWidth="1"/>
    <col min="9448" max="9448" width="2.140625" style="69" customWidth="1"/>
    <col min="9449" max="9449" width="2.28515625" style="69" bestFit="1" customWidth="1"/>
    <col min="9450" max="9450" width="2" style="69" customWidth="1"/>
    <col min="9451" max="9451" width="1.7109375" style="69" bestFit="1" customWidth="1"/>
    <col min="9452" max="9693" width="11.42578125" style="69"/>
    <col min="9694" max="9694" width="1.85546875" style="69" bestFit="1" customWidth="1"/>
    <col min="9695" max="9696" width="2" style="69" bestFit="1" customWidth="1"/>
    <col min="9697" max="9697" width="2.5703125" style="69" customWidth="1"/>
    <col min="9698" max="9698" width="2.28515625" style="69" bestFit="1" customWidth="1"/>
    <col min="9699" max="9699" width="11.42578125" style="69"/>
    <col min="9700" max="9700" width="1.85546875" style="69" bestFit="1" customWidth="1"/>
    <col min="9701" max="9701" width="2" style="69" bestFit="1" customWidth="1"/>
    <col min="9702" max="9703" width="0" style="69" hidden="1" customWidth="1"/>
    <col min="9704" max="9704" width="2.140625" style="69" customWidth="1"/>
    <col min="9705" max="9705" width="2.28515625" style="69" bestFit="1" customWidth="1"/>
    <col min="9706" max="9706" width="2" style="69" customWidth="1"/>
    <col min="9707" max="9707" width="1.7109375" style="69" bestFit="1" customWidth="1"/>
    <col min="9708" max="9949" width="11.42578125" style="69"/>
    <col min="9950" max="9950" width="1.85546875" style="69" bestFit="1" customWidth="1"/>
    <col min="9951" max="9952" width="2" style="69" bestFit="1" customWidth="1"/>
    <col min="9953" max="9953" width="2.5703125" style="69" customWidth="1"/>
    <col min="9954" max="9954" width="2.28515625" style="69" bestFit="1" customWidth="1"/>
    <col min="9955" max="9955" width="11.42578125" style="69"/>
    <col min="9956" max="9956" width="1.85546875" style="69" bestFit="1" customWidth="1"/>
    <col min="9957" max="9957" width="2" style="69" bestFit="1" customWidth="1"/>
    <col min="9958" max="9959" width="0" style="69" hidden="1" customWidth="1"/>
    <col min="9960" max="9960" width="2.140625" style="69" customWidth="1"/>
    <col min="9961" max="9961" width="2.28515625" style="69" bestFit="1" customWidth="1"/>
    <col min="9962" max="9962" width="2" style="69" customWidth="1"/>
    <col min="9963" max="9963" width="1.7109375" style="69" bestFit="1" customWidth="1"/>
    <col min="9964" max="10205" width="11.42578125" style="69"/>
    <col min="10206" max="10206" width="1.85546875" style="69" bestFit="1" customWidth="1"/>
    <col min="10207" max="10208" width="2" style="69" bestFit="1" customWidth="1"/>
    <col min="10209" max="10209" width="2.5703125" style="69" customWidth="1"/>
    <col min="10210" max="10210" width="2.28515625" style="69" bestFit="1" customWidth="1"/>
    <col min="10211" max="10211" width="11.42578125" style="69"/>
    <col min="10212" max="10212" width="1.85546875" style="69" bestFit="1" customWidth="1"/>
    <col min="10213" max="10213" width="2" style="69" bestFit="1" customWidth="1"/>
    <col min="10214" max="10215" width="0" style="69" hidden="1" customWidth="1"/>
    <col min="10216" max="10216" width="2.140625" style="69" customWidth="1"/>
    <col min="10217" max="10217" width="2.28515625" style="69" bestFit="1" customWidth="1"/>
    <col min="10218" max="10218" width="2" style="69" customWidth="1"/>
    <col min="10219" max="10219" width="1.7109375" style="69" bestFit="1" customWidth="1"/>
    <col min="10220" max="10461" width="11.42578125" style="69"/>
    <col min="10462" max="10462" width="1.85546875" style="69" bestFit="1" customWidth="1"/>
    <col min="10463" max="10464" width="2" style="69" bestFit="1" customWidth="1"/>
    <col min="10465" max="10465" width="2.5703125" style="69" customWidth="1"/>
    <col min="10466" max="10466" width="2.28515625" style="69" bestFit="1" customWidth="1"/>
    <col min="10467" max="10467" width="11.42578125" style="69"/>
    <col min="10468" max="10468" width="1.85546875" style="69" bestFit="1" customWidth="1"/>
    <col min="10469" max="10469" width="2" style="69" bestFit="1" customWidth="1"/>
    <col min="10470" max="10471" width="0" style="69" hidden="1" customWidth="1"/>
    <col min="10472" max="10472" width="2.140625" style="69" customWidth="1"/>
    <col min="10473" max="10473" width="2.28515625" style="69" bestFit="1" customWidth="1"/>
    <col min="10474" max="10474" width="2" style="69" customWidth="1"/>
    <col min="10475" max="10475" width="1.7109375" style="69" bestFit="1" customWidth="1"/>
    <col min="10476" max="10717" width="11.42578125" style="69"/>
    <col min="10718" max="10718" width="1.85546875" style="69" bestFit="1" customWidth="1"/>
    <col min="10719" max="10720" width="2" style="69" bestFit="1" customWidth="1"/>
    <col min="10721" max="10721" width="2.5703125" style="69" customWidth="1"/>
    <col min="10722" max="10722" width="2.28515625" style="69" bestFit="1" customWidth="1"/>
    <col min="10723" max="10723" width="11.42578125" style="69"/>
    <col min="10724" max="10724" width="1.85546875" style="69" bestFit="1" customWidth="1"/>
    <col min="10725" max="10725" width="2" style="69" bestFit="1" customWidth="1"/>
    <col min="10726" max="10727" width="0" style="69" hidden="1" customWidth="1"/>
    <col min="10728" max="10728" width="2.140625" style="69" customWidth="1"/>
    <col min="10729" max="10729" width="2.28515625" style="69" bestFit="1" customWidth="1"/>
    <col min="10730" max="10730" width="2" style="69" customWidth="1"/>
    <col min="10731" max="10731" width="1.7109375" style="69" bestFit="1" customWidth="1"/>
    <col min="10732" max="10973" width="11.42578125" style="69"/>
    <col min="10974" max="10974" width="1.85546875" style="69" bestFit="1" customWidth="1"/>
    <col min="10975" max="10976" width="2" style="69" bestFit="1" customWidth="1"/>
    <col min="10977" max="10977" width="2.5703125" style="69" customWidth="1"/>
    <col min="10978" max="10978" width="2.28515625" style="69" bestFit="1" customWidth="1"/>
    <col min="10979" max="10979" width="11.42578125" style="69"/>
    <col min="10980" max="10980" width="1.85546875" style="69" bestFit="1" customWidth="1"/>
    <col min="10981" max="10981" width="2" style="69" bestFit="1" customWidth="1"/>
    <col min="10982" max="10983" width="0" style="69" hidden="1" customWidth="1"/>
    <col min="10984" max="10984" width="2.140625" style="69" customWidth="1"/>
    <col min="10985" max="10985" width="2.28515625" style="69" bestFit="1" customWidth="1"/>
    <col min="10986" max="10986" width="2" style="69" customWidth="1"/>
    <col min="10987" max="10987" width="1.7109375" style="69" bestFit="1" customWidth="1"/>
    <col min="10988" max="11229" width="11.42578125" style="69"/>
    <col min="11230" max="11230" width="1.85546875" style="69" bestFit="1" customWidth="1"/>
    <col min="11231" max="11232" width="2" style="69" bestFit="1" customWidth="1"/>
    <col min="11233" max="11233" width="2.5703125" style="69" customWidth="1"/>
    <col min="11234" max="11234" width="2.28515625" style="69" bestFit="1" customWidth="1"/>
    <col min="11235" max="11235" width="11.42578125" style="69"/>
    <col min="11236" max="11236" width="1.85546875" style="69" bestFit="1" customWidth="1"/>
    <col min="11237" max="11237" width="2" style="69" bestFit="1" customWidth="1"/>
    <col min="11238" max="11239" width="0" style="69" hidden="1" customWidth="1"/>
    <col min="11240" max="11240" width="2.140625" style="69" customWidth="1"/>
    <col min="11241" max="11241" width="2.28515625" style="69" bestFit="1" customWidth="1"/>
    <col min="11242" max="11242" width="2" style="69" customWidth="1"/>
    <col min="11243" max="11243" width="1.7109375" style="69" bestFit="1" customWidth="1"/>
    <col min="11244" max="11485" width="11.42578125" style="69"/>
    <col min="11486" max="11486" width="1.85546875" style="69" bestFit="1" customWidth="1"/>
    <col min="11487" max="11488" width="2" style="69" bestFit="1" customWidth="1"/>
    <col min="11489" max="11489" width="2.5703125" style="69" customWidth="1"/>
    <col min="11490" max="11490" width="2.28515625" style="69" bestFit="1" customWidth="1"/>
    <col min="11491" max="11491" width="11.42578125" style="69"/>
    <col min="11492" max="11492" width="1.85546875" style="69" bestFit="1" customWidth="1"/>
    <col min="11493" max="11493" width="2" style="69" bestFit="1" customWidth="1"/>
    <col min="11494" max="11495" width="0" style="69" hidden="1" customWidth="1"/>
    <col min="11496" max="11496" width="2.140625" style="69" customWidth="1"/>
    <col min="11497" max="11497" width="2.28515625" style="69" bestFit="1" customWidth="1"/>
    <col min="11498" max="11498" width="2" style="69" customWidth="1"/>
    <col min="11499" max="11499" width="1.7109375" style="69" bestFit="1" customWidth="1"/>
    <col min="11500" max="11741" width="11.42578125" style="69"/>
    <col min="11742" max="11742" width="1.85546875" style="69" bestFit="1" customWidth="1"/>
    <col min="11743" max="11744" width="2" style="69" bestFit="1" customWidth="1"/>
    <col min="11745" max="11745" width="2.5703125" style="69" customWidth="1"/>
    <col min="11746" max="11746" width="2.28515625" style="69" bestFit="1" customWidth="1"/>
    <col min="11747" max="11747" width="11.42578125" style="69"/>
    <col min="11748" max="11748" width="1.85546875" style="69" bestFit="1" customWidth="1"/>
    <col min="11749" max="11749" width="2" style="69" bestFit="1" customWidth="1"/>
    <col min="11750" max="11751" width="0" style="69" hidden="1" customWidth="1"/>
    <col min="11752" max="11752" width="2.140625" style="69" customWidth="1"/>
    <col min="11753" max="11753" width="2.28515625" style="69" bestFit="1" customWidth="1"/>
    <col min="11754" max="11754" width="2" style="69" customWidth="1"/>
    <col min="11755" max="11755" width="1.7109375" style="69" bestFit="1" customWidth="1"/>
    <col min="11756" max="11997" width="11.42578125" style="69"/>
    <col min="11998" max="11998" width="1.85546875" style="69" bestFit="1" customWidth="1"/>
    <col min="11999" max="12000" width="2" style="69" bestFit="1" customWidth="1"/>
    <col min="12001" max="12001" width="2.5703125" style="69" customWidth="1"/>
    <col min="12002" max="12002" width="2.28515625" style="69" bestFit="1" customWidth="1"/>
    <col min="12003" max="12003" width="11.42578125" style="69"/>
    <col min="12004" max="12004" width="1.85546875" style="69" bestFit="1" customWidth="1"/>
    <col min="12005" max="12005" width="2" style="69" bestFit="1" customWidth="1"/>
    <col min="12006" max="12007" width="0" style="69" hidden="1" customWidth="1"/>
    <col min="12008" max="12008" width="2.140625" style="69" customWidth="1"/>
    <col min="12009" max="12009" width="2.28515625" style="69" bestFit="1" customWidth="1"/>
    <col min="12010" max="12010" width="2" style="69" customWidth="1"/>
    <col min="12011" max="12011" width="1.7109375" style="69" bestFit="1" customWidth="1"/>
    <col min="12012" max="12253" width="11.42578125" style="69"/>
    <col min="12254" max="12254" width="1.85546875" style="69" bestFit="1" customWidth="1"/>
    <col min="12255" max="12256" width="2" style="69" bestFit="1" customWidth="1"/>
    <col min="12257" max="12257" width="2.5703125" style="69" customWidth="1"/>
    <col min="12258" max="12258" width="2.28515625" style="69" bestFit="1" customWidth="1"/>
    <col min="12259" max="12259" width="11.42578125" style="69"/>
    <col min="12260" max="12260" width="1.85546875" style="69" bestFit="1" customWidth="1"/>
    <col min="12261" max="12261" width="2" style="69" bestFit="1" customWidth="1"/>
    <col min="12262" max="12263" width="0" style="69" hidden="1" customWidth="1"/>
    <col min="12264" max="12264" width="2.140625" style="69" customWidth="1"/>
    <col min="12265" max="12265" width="2.28515625" style="69" bestFit="1" customWidth="1"/>
    <col min="12266" max="12266" width="2" style="69" customWidth="1"/>
    <col min="12267" max="12267" width="1.7109375" style="69" bestFit="1" customWidth="1"/>
    <col min="12268" max="12509" width="11.42578125" style="69"/>
    <col min="12510" max="12510" width="1.85546875" style="69" bestFit="1" customWidth="1"/>
    <col min="12511" max="12512" width="2" style="69" bestFit="1" customWidth="1"/>
    <col min="12513" max="12513" width="2.5703125" style="69" customWidth="1"/>
    <col min="12514" max="12514" width="2.28515625" style="69" bestFit="1" customWidth="1"/>
    <col min="12515" max="12515" width="11.42578125" style="69"/>
    <col min="12516" max="12516" width="1.85546875" style="69" bestFit="1" customWidth="1"/>
    <col min="12517" max="12517" width="2" style="69" bestFit="1" customWidth="1"/>
    <col min="12518" max="12519" width="0" style="69" hidden="1" customWidth="1"/>
    <col min="12520" max="12520" width="2.140625" style="69" customWidth="1"/>
    <col min="12521" max="12521" width="2.28515625" style="69" bestFit="1" customWidth="1"/>
    <col min="12522" max="12522" width="2" style="69" customWidth="1"/>
    <col min="12523" max="12523" width="1.7109375" style="69" bestFit="1" customWidth="1"/>
    <col min="12524" max="12765" width="11.42578125" style="69"/>
    <col min="12766" max="12766" width="1.85546875" style="69" bestFit="1" customWidth="1"/>
    <col min="12767" max="12768" width="2" style="69" bestFit="1" customWidth="1"/>
    <col min="12769" max="12769" width="2.5703125" style="69" customWidth="1"/>
    <col min="12770" max="12770" width="2.28515625" style="69" bestFit="1" customWidth="1"/>
    <col min="12771" max="12771" width="11.42578125" style="69"/>
    <col min="12772" max="12772" width="1.85546875" style="69" bestFit="1" customWidth="1"/>
    <col min="12773" max="12773" width="2" style="69" bestFit="1" customWidth="1"/>
    <col min="12774" max="12775" width="0" style="69" hidden="1" customWidth="1"/>
    <col min="12776" max="12776" width="2.140625" style="69" customWidth="1"/>
    <col min="12777" max="12777" width="2.28515625" style="69" bestFit="1" customWidth="1"/>
    <col min="12778" max="12778" width="2" style="69" customWidth="1"/>
    <col min="12779" max="12779" width="1.7109375" style="69" bestFit="1" customWidth="1"/>
    <col min="12780" max="13021" width="11.42578125" style="69"/>
    <col min="13022" max="13022" width="1.85546875" style="69" bestFit="1" customWidth="1"/>
    <col min="13023" max="13024" width="2" style="69" bestFit="1" customWidth="1"/>
    <col min="13025" max="13025" width="2.5703125" style="69" customWidth="1"/>
    <col min="13026" max="13026" width="2.28515625" style="69" bestFit="1" customWidth="1"/>
    <col min="13027" max="13027" width="11.42578125" style="69"/>
    <col min="13028" max="13028" width="1.85546875" style="69" bestFit="1" customWidth="1"/>
    <col min="13029" max="13029" width="2" style="69" bestFit="1" customWidth="1"/>
    <col min="13030" max="13031" width="0" style="69" hidden="1" customWidth="1"/>
    <col min="13032" max="13032" width="2.140625" style="69" customWidth="1"/>
    <col min="13033" max="13033" width="2.28515625" style="69" bestFit="1" customWidth="1"/>
    <col min="13034" max="13034" width="2" style="69" customWidth="1"/>
    <col min="13035" max="13035" width="1.7109375" style="69" bestFit="1" customWidth="1"/>
    <col min="13036" max="13277" width="11.42578125" style="69"/>
    <col min="13278" max="13278" width="1.85546875" style="69" bestFit="1" customWidth="1"/>
    <col min="13279" max="13280" width="2" style="69" bestFit="1" customWidth="1"/>
    <col min="13281" max="13281" width="2.5703125" style="69" customWidth="1"/>
    <col min="13282" max="13282" width="2.28515625" style="69" bestFit="1" customWidth="1"/>
    <col min="13283" max="13283" width="11.42578125" style="69"/>
    <col min="13284" max="13284" width="1.85546875" style="69" bestFit="1" customWidth="1"/>
    <col min="13285" max="13285" width="2" style="69" bestFit="1" customWidth="1"/>
    <col min="13286" max="13287" width="0" style="69" hidden="1" customWidth="1"/>
    <col min="13288" max="13288" width="2.140625" style="69" customWidth="1"/>
    <col min="13289" max="13289" width="2.28515625" style="69" bestFit="1" customWidth="1"/>
    <col min="13290" max="13290" width="2" style="69" customWidth="1"/>
    <col min="13291" max="13291" width="1.7109375" style="69" bestFit="1" customWidth="1"/>
    <col min="13292" max="13533" width="11.42578125" style="69"/>
    <col min="13534" max="13534" width="1.85546875" style="69" bestFit="1" customWidth="1"/>
    <col min="13535" max="13536" width="2" style="69" bestFit="1" customWidth="1"/>
    <col min="13537" max="13537" width="2.5703125" style="69" customWidth="1"/>
    <col min="13538" max="13538" width="2.28515625" style="69" bestFit="1" customWidth="1"/>
    <col min="13539" max="13539" width="11.42578125" style="69"/>
    <col min="13540" max="13540" width="1.85546875" style="69" bestFit="1" customWidth="1"/>
    <col min="13541" max="13541" width="2" style="69" bestFit="1" customWidth="1"/>
    <col min="13542" max="13543" width="0" style="69" hidden="1" customWidth="1"/>
    <col min="13544" max="13544" width="2.140625" style="69" customWidth="1"/>
    <col min="13545" max="13545" width="2.28515625" style="69" bestFit="1" customWidth="1"/>
    <col min="13546" max="13546" width="2" style="69" customWidth="1"/>
    <col min="13547" max="13547" width="1.7109375" style="69" bestFit="1" customWidth="1"/>
    <col min="13548" max="13789" width="11.42578125" style="69"/>
    <col min="13790" max="13790" width="1.85546875" style="69" bestFit="1" customWidth="1"/>
    <col min="13791" max="13792" width="2" style="69" bestFit="1" customWidth="1"/>
    <col min="13793" max="13793" width="2.5703125" style="69" customWidth="1"/>
    <col min="13794" max="13794" width="2.28515625" style="69" bestFit="1" customWidth="1"/>
    <col min="13795" max="13795" width="11.42578125" style="69"/>
    <col min="13796" max="13796" width="1.85546875" style="69" bestFit="1" customWidth="1"/>
    <col min="13797" max="13797" width="2" style="69" bestFit="1" customWidth="1"/>
    <col min="13798" max="13799" width="0" style="69" hidden="1" customWidth="1"/>
    <col min="13800" max="13800" width="2.140625" style="69" customWidth="1"/>
    <col min="13801" max="13801" width="2.28515625" style="69" bestFit="1" customWidth="1"/>
    <col min="13802" max="13802" width="2" style="69" customWidth="1"/>
    <col min="13803" max="13803" width="1.7109375" style="69" bestFit="1" customWidth="1"/>
    <col min="13804" max="14045" width="11.42578125" style="69"/>
    <col min="14046" max="14046" width="1.85546875" style="69" bestFit="1" customWidth="1"/>
    <col min="14047" max="14048" width="2" style="69" bestFit="1" customWidth="1"/>
    <col min="14049" max="14049" width="2.5703125" style="69" customWidth="1"/>
    <col min="14050" max="14050" width="2.28515625" style="69" bestFit="1" customWidth="1"/>
    <col min="14051" max="14051" width="11.42578125" style="69"/>
    <col min="14052" max="14052" width="1.85546875" style="69" bestFit="1" customWidth="1"/>
    <col min="14053" max="14053" width="2" style="69" bestFit="1" customWidth="1"/>
    <col min="14054" max="14055" width="0" style="69" hidden="1" customWidth="1"/>
    <col min="14056" max="14056" width="2.140625" style="69" customWidth="1"/>
    <col min="14057" max="14057" width="2.28515625" style="69" bestFit="1" customWidth="1"/>
    <col min="14058" max="14058" width="2" style="69" customWidth="1"/>
    <col min="14059" max="14059" width="1.7109375" style="69" bestFit="1" customWidth="1"/>
    <col min="14060" max="14301" width="11.42578125" style="69"/>
    <col min="14302" max="14302" width="1.85546875" style="69" bestFit="1" customWidth="1"/>
    <col min="14303" max="14304" width="2" style="69" bestFit="1" customWidth="1"/>
    <col min="14305" max="14305" width="2.5703125" style="69" customWidth="1"/>
    <col min="14306" max="14306" width="2.28515625" style="69" bestFit="1" customWidth="1"/>
    <col min="14307" max="14307" width="11.42578125" style="69"/>
    <col min="14308" max="14308" width="1.85546875" style="69" bestFit="1" customWidth="1"/>
    <col min="14309" max="14309" width="2" style="69" bestFit="1" customWidth="1"/>
    <col min="14310" max="14311" width="0" style="69" hidden="1" customWidth="1"/>
    <col min="14312" max="14312" width="2.140625" style="69" customWidth="1"/>
    <col min="14313" max="14313" width="2.28515625" style="69" bestFit="1" customWidth="1"/>
    <col min="14314" max="14314" width="2" style="69" customWidth="1"/>
    <col min="14315" max="14315" width="1.7109375" style="69" bestFit="1" customWidth="1"/>
    <col min="14316" max="14557" width="11.42578125" style="69"/>
    <col min="14558" max="14558" width="1.85546875" style="69" bestFit="1" customWidth="1"/>
    <col min="14559" max="14560" width="2" style="69" bestFit="1" customWidth="1"/>
    <col min="14561" max="14561" width="2.5703125" style="69" customWidth="1"/>
    <col min="14562" max="14562" width="2.28515625" style="69" bestFit="1" customWidth="1"/>
    <col min="14563" max="14563" width="11.42578125" style="69"/>
    <col min="14564" max="14564" width="1.85546875" style="69" bestFit="1" customWidth="1"/>
    <col min="14565" max="14565" width="2" style="69" bestFit="1" customWidth="1"/>
    <col min="14566" max="14567" width="0" style="69" hidden="1" customWidth="1"/>
    <col min="14568" max="14568" width="2.140625" style="69" customWidth="1"/>
    <col min="14569" max="14569" width="2.28515625" style="69" bestFit="1" customWidth="1"/>
    <col min="14570" max="14570" width="2" style="69" customWidth="1"/>
    <col min="14571" max="14571" width="1.7109375" style="69" bestFit="1" customWidth="1"/>
    <col min="14572" max="14813" width="11.42578125" style="69"/>
    <col min="14814" max="14814" width="1.85546875" style="69" bestFit="1" customWidth="1"/>
    <col min="14815" max="14816" width="2" style="69" bestFit="1" customWidth="1"/>
    <col min="14817" max="14817" width="2.5703125" style="69" customWidth="1"/>
    <col min="14818" max="14818" width="2.28515625" style="69" bestFit="1" customWidth="1"/>
    <col min="14819" max="14819" width="11.42578125" style="69"/>
    <col min="14820" max="14820" width="1.85546875" style="69" bestFit="1" customWidth="1"/>
    <col min="14821" max="14821" width="2" style="69" bestFit="1" customWidth="1"/>
    <col min="14822" max="14823" width="0" style="69" hidden="1" customWidth="1"/>
    <col min="14824" max="14824" width="2.140625" style="69" customWidth="1"/>
    <col min="14825" max="14825" width="2.28515625" style="69" bestFit="1" customWidth="1"/>
    <col min="14826" max="14826" width="2" style="69" customWidth="1"/>
    <col min="14827" max="14827" width="1.7109375" style="69" bestFit="1" customWidth="1"/>
    <col min="14828" max="15069" width="11.42578125" style="69"/>
    <col min="15070" max="15070" width="1.85546875" style="69" bestFit="1" customWidth="1"/>
    <col min="15071" max="15072" width="2" style="69" bestFit="1" customWidth="1"/>
    <col min="15073" max="15073" width="2.5703125" style="69" customWidth="1"/>
    <col min="15074" max="15074" width="2.28515625" style="69" bestFit="1" customWidth="1"/>
    <col min="15075" max="15075" width="11.42578125" style="69"/>
    <col min="15076" max="15076" width="1.85546875" style="69" bestFit="1" customWidth="1"/>
    <col min="15077" max="15077" width="2" style="69" bestFit="1" customWidth="1"/>
    <col min="15078" max="15079" width="0" style="69" hidden="1" customWidth="1"/>
    <col min="15080" max="15080" width="2.140625" style="69" customWidth="1"/>
    <col min="15081" max="15081" width="2.28515625" style="69" bestFit="1" customWidth="1"/>
    <col min="15082" max="15082" width="2" style="69" customWidth="1"/>
    <col min="15083" max="15083" width="1.7109375" style="69" bestFit="1" customWidth="1"/>
    <col min="15084" max="15325" width="11.42578125" style="69"/>
    <col min="15326" max="15326" width="1.85546875" style="69" bestFit="1" customWidth="1"/>
    <col min="15327" max="15328" width="2" style="69" bestFit="1" customWidth="1"/>
    <col min="15329" max="15329" width="2.5703125" style="69" customWidth="1"/>
    <col min="15330" max="15330" width="2.28515625" style="69" bestFit="1" customWidth="1"/>
    <col min="15331" max="15331" width="11.42578125" style="69"/>
    <col min="15332" max="15332" width="1.85546875" style="69" bestFit="1" customWidth="1"/>
    <col min="15333" max="15333" width="2" style="69" bestFit="1" customWidth="1"/>
    <col min="15334" max="15335" width="0" style="69" hidden="1" customWidth="1"/>
    <col min="15336" max="15336" width="2.140625" style="69" customWidth="1"/>
    <col min="15337" max="15337" width="2.28515625" style="69" bestFit="1" customWidth="1"/>
    <col min="15338" max="15338" width="2" style="69" customWidth="1"/>
    <col min="15339" max="15339" width="1.7109375" style="69" bestFit="1" customWidth="1"/>
    <col min="15340" max="15581" width="11.42578125" style="69"/>
    <col min="15582" max="15582" width="1.85546875" style="69" bestFit="1" customWidth="1"/>
    <col min="15583" max="15584" width="2" style="69" bestFit="1" customWidth="1"/>
    <col min="15585" max="15585" width="2.5703125" style="69" customWidth="1"/>
    <col min="15586" max="15586" width="2.28515625" style="69" bestFit="1" customWidth="1"/>
    <col min="15587" max="15587" width="11.42578125" style="69"/>
    <col min="15588" max="15588" width="1.85546875" style="69" bestFit="1" customWidth="1"/>
    <col min="15589" max="15589" width="2" style="69" bestFit="1" customWidth="1"/>
    <col min="15590" max="15591" width="0" style="69" hidden="1" customWidth="1"/>
    <col min="15592" max="15592" width="2.140625" style="69" customWidth="1"/>
    <col min="15593" max="15593" width="2.28515625" style="69" bestFit="1" customWidth="1"/>
    <col min="15594" max="15594" width="2" style="69" customWidth="1"/>
    <col min="15595" max="15595" width="1.7109375" style="69" bestFit="1" customWidth="1"/>
    <col min="15596" max="15837" width="11.42578125" style="69"/>
    <col min="15838" max="15838" width="1.85546875" style="69" bestFit="1" customWidth="1"/>
    <col min="15839" max="15840" width="2" style="69" bestFit="1" customWidth="1"/>
    <col min="15841" max="15841" width="2.5703125" style="69" customWidth="1"/>
    <col min="15842" max="15842" width="2.28515625" style="69" bestFit="1" customWidth="1"/>
    <col min="15843" max="15843" width="11.42578125" style="69"/>
    <col min="15844" max="15844" width="1.85546875" style="69" bestFit="1" customWidth="1"/>
    <col min="15845" max="15845" width="2" style="69" bestFit="1" customWidth="1"/>
    <col min="15846" max="15847" width="0" style="69" hidden="1" customWidth="1"/>
    <col min="15848" max="15848" width="2.140625" style="69" customWidth="1"/>
    <col min="15849" max="15849" width="2.28515625" style="69" bestFit="1" customWidth="1"/>
    <col min="15850" max="15850" width="2" style="69" customWidth="1"/>
    <col min="15851" max="15851" width="1.7109375" style="69" bestFit="1" customWidth="1"/>
    <col min="15852" max="16093" width="11.42578125" style="69"/>
    <col min="16094" max="16094" width="1.85546875" style="69" bestFit="1" customWidth="1"/>
    <col min="16095" max="16096" width="2" style="69" bestFit="1" customWidth="1"/>
    <col min="16097" max="16097" width="2.5703125" style="69" customWidth="1"/>
    <col min="16098" max="16098" width="2.28515625" style="69" bestFit="1" customWidth="1"/>
    <col min="16099" max="16099" width="11.42578125" style="69"/>
    <col min="16100" max="16100" width="1.85546875" style="69" bestFit="1" customWidth="1"/>
    <col min="16101" max="16101" width="2" style="69" bestFit="1" customWidth="1"/>
    <col min="16102" max="16103" width="0" style="69" hidden="1" customWidth="1"/>
    <col min="16104" max="16104" width="2.140625" style="69" customWidth="1"/>
    <col min="16105" max="16105" width="2.28515625" style="69" bestFit="1" customWidth="1"/>
    <col min="16106" max="16106" width="2" style="69" customWidth="1"/>
    <col min="16107" max="16107" width="1.7109375" style="69" bestFit="1" customWidth="1"/>
    <col min="16108" max="16384" width="11.42578125" style="69"/>
  </cols>
  <sheetData>
    <row r="1" spans="1:19" ht="18" x14ac:dyDescent="0.25">
      <c r="A1" s="205" t="s">
        <v>824</v>
      </c>
      <c r="B1" s="205"/>
      <c r="C1" s="205"/>
      <c r="D1" s="205"/>
      <c r="E1" s="205"/>
      <c r="F1" s="205"/>
      <c r="G1" s="91"/>
      <c r="H1" s="205" t="s">
        <v>825</v>
      </c>
      <c r="I1" s="205"/>
      <c r="J1" s="205"/>
      <c r="K1" s="205"/>
      <c r="L1" s="205"/>
      <c r="S1" s="91"/>
    </row>
    <row r="2" spans="1:19" x14ac:dyDescent="0.2">
      <c r="G2" s="91"/>
      <c r="I2" s="70"/>
      <c r="S2" s="91"/>
    </row>
    <row r="3" spans="1:19" ht="25.5" x14ac:dyDescent="0.2">
      <c r="G3" s="91"/>
      <c r="H3" s="151"/>
      <c r="I3" s="152" t="s">
        <v>682</v>
      </c>
      <c r="J3" s="153" t="s">
        <v>683</v>
      </c>
      <c r="K3" s="154"/>
      <c r="L3" s="70"/>
      <c r="S3" s="91"/>
    </row>
    <row r="4" spans="1:19" x14ac:dyDescent="0.2">
      <c r="G4" s="91"/>
      <c r="H4" s="155" t="s">
        <v>589</v>
      </c>
      <c r="I4" s="156">
        <v>72653469000</v>
      </c>
      <c r="J4" s="157">
        <f t="shared" ref="J4:J5" si="0">D29/I4</f>
        <v>2.1552097835823916E-2</v>
      </c>
      <c r="K4" s="158"/>
      <c r="L4" s="70"/>
      <c r="P4" s="70"/>
      <c r="S4" s="91"/>
    </row>
    <row r="5" spans="1:19" x14ac:dyDescent="0.2">
      <c r="G5" s="91"/>
      <c r="H5" s="155" t="s">
        <v>588</v>
      </c>
      <c r="I5" s="156">
        <f>PROVISION!$I$16</f>
        <v>80681276000</v>
      </c>
      <c r="J5" s="157">
        <f t="shared" si="0"/>
        <v>6.9209784634541471E-2</v>
      </c>
      <c r="K5" s="159"/>
      <c r="L5" s="70"/>
      <c r="P5" s="70"/>
      <c r="S5" s="91"/>
    </row>
    <row r="6" spans="1:19" x14ac:dyDescent="0.2">
      <c r="G6" s="91"/>
      <c r="H6" s="155" t="s">
        <v>587</v>
      </c>
      <c r="I6" s="156"/>
      <c r="J6" s="157"/>
      <c r="K6" s="160"/>
      <c r="L6" s="70"/>
      <c r="P6" s="161"/>
      <c r="Q6" s="162"/>
      <c r="S6" s="91"/>
    </row>
    <row r="7" spans="1:19" x14ac:dyDescent="0.2">
      <c r="G7" s="91"/>
      <c r="H7" s="155" t="s">
        <v>586</v>
      </c>
      <c r="I7" s="156"/>
      <c r="J7" s="157"/>
      <c r="K7" s="160"/>
      <c r="L7" s="70"/>
      <c r="P7" s="161"/>
      <c r="S7" s="91"/>
    </row>
    <row r="8" spans="1:19" x14ac:dyDescent="0.2">
      <c r="G8" s="91"/>
      <c r="H8" s="155" t="s">
        <v>585</v>
      </c>
      <c r="I8" s="156"/>
      <c r="J8" s="157"/>
      <c r="K8" s="160"/>
      <c r="L8" s="163"/>
      <c r="M8" s="164"/>
      <c r="P8" s="70"/>
      <c r="Q8" s="70"/>
      <c r="S8" s="91"/>
    </row>
    <row r="9" spans="1:19" x14ac:dyDescent="0.2">
      <c r="G9" s="91"/>
      <c r="H9" s="155" t="s">
        <v>584</v>
      </c>
      <c r="I9" s="156"/>
      <c r="J9" s="157"/>
      <c r="K9" s="165"/>
      <c r="L9" s="161"/>
      <c r="M9" s="70"/>
      <c r="P9" s="70"/>
      <c r="S9" s="91"/>
    </row>
    <row r="10" spans="1:19" ht="13.5" thickBot="1" x14ac:dyDescent="0.25">
      <c r="G10" s="91"/>
      <c r="H10" s="155" t="s">
        <v>583</v>
      </c>
      <c r="I10" s="156"/>
      <c r="J10" s="157"/>
      <c r="K10" s="160"/>
      <c r="L10" s="70"/>
      <c r="S10" s="91"/>
    </row>
    <row r="11" spans="1:19" ht="13.5" customHeight="1" thickBot="1" x14ac:dyDescent="0.3">
      <c r="G11" s="91"/>
      <c r="H11" s="155" t="s">
        <v>582</v>
      </c>
      <c r="I11" s="156"/>
      <c r="J11" s="157"/>
      <c r="K11" s="160"/>
      <c r="L11" s="166"/>
      <c r="M11" s="167"/>
      <c r="P11" s="70"/>
      <c r="Q11" s="70"/>
      <c r="R11" s="70"/>
      <c r="S11" s="91"/>
    </row>
    <row r="12" spans="1:19" x14ac:dyDescent="0.2">
      <c r="G12" s="91"/>
      <c r="H12" s="155" t="s">
        <v>581</v>
      </c>
      <c r="I12" s="156"/>
      <c r="J12" s="157"/>
      <c r="K12" s="168"/>
      <c r="L12" s="70"/>
      <c r="M12" s="70"/>
      <c r="Q12" s="70"/>
      <c r="R12" s="70"/>
      <c r="S12" s="90"/>
    </row>
    <row r="13" spans="1:19" x14ac:dyDescent="0.2">
      <c r="G13" s="91"/>
      <c r="H13" s="155" t="s">
        <v>580</v>
      </c>
      <c r="I13" s="156"/>
      <c r="J13" s="157"/>
      <c r="K13" s="169"/>
      <c r="L13" s="170"/>
      <c r="M13" s="171"/>
      <c r="N13" s="172"/>
      <c r="O13" s="170"/>
      <c r="S13" s="91"/>
    </row>
    <row r="14" spans="1:19" x14ac:dyDescent="0.2">
      <c r="G14" s="91"/>
      <c r="H14" s="155" t="s">
        <v>579</v>
      </c>
      <c r="I14" s="173"/>
      <c r="J14" s="157"/>
      <c r="K14" s="174"/>
      <c r="L14" s="175"/>
      <c r="M14" s="172"/>
      <c r="N14" s="172"/>
      <c r="O14" s="172"/>
      <c r="S14" s="91"/>
    </row>
    <row r="15" spans="1:19" x14ac:dyDescent="0.2">
      <c r="G15" s="91"/>
      <c r="H15" s="155" t="s">
        <v>641</v>
      </c>
      <c r="I15" s="173"/>
      <c r="J15" s="157"/>
      <c r="K15" s="176"/>
      <c r="L15" s="70"/>
      <c r="P15" s="70"/>
      <c r="S15" s="91"/>
    </row>
    <row r="16" spans="1:19" ht="18" customHeight="1" x14ac:dyDescent="0.2">
      <c r="G16" s="91"/>
      <c r="I16" s="70"/>
      <c r="N16" s="177"/>
      <c r="S16" s="91"/>
    </row>
    <row r="17" spans="1:19" x14ac:dyDescent="0.2">
      <c r="G17" s="91"/>
      <c r="H17" s="178"/>
      <c r="I17" s="70"/>
      <c r="S17" s="91"/>
    </row>
    <row r="18" spans="1:19" x14ac:dyDescent="0.2">
      <c r="G18" s="91"/>
      <c r="I18" s="70"/>
      <c r="S18" s="91"/>
    </row>
    <row r="19" spans="1:19" x14ac:dyDescent="0.2">
      <c r="G19" s="91"/>
      <c r="I19" s="70"/>
      <c r="N19" s="70"/>
      <c r="S19" s="91"/>
    </row>
    <row r="20" spans="1:19" x14ac:dyDescent="0.2">
      <c r="G20" s="91"/>
      <c r="I20" s="70"/>
      <c r="S20" s="91"/>
    </row>
    <row r="21" spans="1:19" x14ac:dyDescent="0.2">
      <c r="B21" s="179"/>
      <c r="C21" s="179"/>
      <c r="D21" s="179"/>
      <c r="G21" s="91"/>
      <c r="I21" s="70"/>
      <c r="S21" s="91"/>
    </row>
    <row r="22" spans="1:19" x14ac:dyDescent="0.2">
      <c r="B22" s="179"/>
      <c r="C22" s="179"/>
      <c r="D22" s="179"/>
      <c r="G22" s="91"/>
      <c r="I22" s="70"/>
      <c r="S22" s="91"/>
    </row>
    <row r="23" spans="1:19" x14ac:dyDescent="0.2">
      <c r="B23" s="179"/>
      <c r="C23" s="179"/>
      <c r="D23" s="179"/>
      <c r="G23" s="91"/>
      <c r="I23" s="70"/>
      <c r="S23" s="91"/>
    </row>
    <row r="24" spans="1:19" x14ac:dyDescent="0.2">
      <c r="B24" s="179"/>
      <c r="C24" s="179"/>
      <c r="D24" s="179"/>
      <c r="G24" s="91"/>
      <c r="I24" s="70"/>
      <c r="S24" s="91"/>
    </row>
    <row r="25" spans="1:19" x14ac:dyDescent="0.2">
      <c r="E25" s="179"/>
      <c r="G25" s="91"/>
      <c r="I25" s="70"/>
      <c r="S25" s="91"/>
    </row>
    <row r="26" spans="1:19" x14ac:dyDescent="0.2">
      <c r="E26" s="179"/>
      <c r="G26" s="91"/>
      <c r="I26" s="70"/>
      <c r="S26" s="91"/>
    </row>
    <row r="27" spans="1:19" x14ac:dyDescent="0.2">
      <c r="E27" s="179"/>
      <c r="G27" s="91"/>
      <c r="I27" s="70"/>
      <c r="S27" s="91"/>
    </row>
    <row r="28" spans="1:19" x14ac:dyDescent="0.2">
      <c r="B28" s="180"/>
      <c r="C28" s="181" t="s">
        <v>684</v>
      </c>
      <c r="D28" s="181" t="s">
        <v>685</v>
      </c>
      <c r="E28" s="179"/>
      <c r="G28" s="91"/>
      <c r="I28" s="70"/>
      <c r="S28" s="91"/>
    </row>
    <row r="29" spans="1:19" x14ac:dyDescent="0.2">
      <c r="A29" s="70"/>
      <c r="B29" s="182" t="s">
        <v>589</v>
      </c>
      <c r="C29" s="183">
        <f>FEBRERO!$N$882</f>
        <v>1565834672</v>
      </c>
      <c r="D29" s="184">
        <f>C29</f>
        <v>1565834672</v>
      </c>
      <c r="E29" s="185"/>
      <c r="F29" s="70"/>
      <c r="G29" s="91"/>
      <c r="I29" s="70"/>
      <c r="S29" s="91"/>
    </row>
    <row r="30" spans="1:19" x14ac:dyDescent="0.2">
      <c r="A30" s="70"/>
      <c r="B30" s="182" t="s">
        <v>588</v>
      </c>
      <c r="C30" s="183">
        <f>FEBRERO!$O$882</f>
        <v>4018099064</v>
      </c>
      <c r="D30" s="184">
        <f>C29+C30</f>
        <v>5583933736</v>
      </c>
      <c r="E30" s="185"/>
      <c r="F30" s="70"/>
      <c r="G30" s="91"/>
      <c r="I30" s="70"/>
      <c r="S30" s="91"/>
    </row>
    <row r="31" spans="1:19" x14ac:dyDescent="0.2">
      <c r="A31" s="70"/>
      <c r="B31" s="182" t="s">
        <v>587</v>
      </c>
      <c r="C31" s="183"/>
      <c r="D31" s="184"/>
      <c r="E31" s="185"/>
      <c r="F31" s="70"/>
      <c r="G31" s="91"/>
      <c r="I31" s="70"/>
      <c r="S31" s="91"/>
    </row>
    <row r="32" spans="1:19" x14ac:dyDescent="0.2">
      <c r="A32" s="70"/>
      <c r="B32" s="182" t="s">
        <v>586</v>
      </c>
      <c r="C32" s="163"/>
      <c r="D32" s="184"/>
      <c r="E32" s="163"/>
      <c r="F32" s="70"/>
      <c r="G32" s="91"/>
      <c r="I32" s="70"/>
      <c r="S32" s="91"/>
    </row>
    <row r="33" spans="1:19" x14ac:dyDescent="0.2">
      <c r="A33" s="70"/>
      <c r="B33" s="182" t="s">
        <v>585</v>
      </c>
      <c r="C33" s="183"/>
      <c r="D33" s="184"/>
      <c r="E33" s="161"/>
      <c r="F33" s="186"/>
      <c r="G33" s="91"/>
      <c r="I33" s="70"/>
      <c r="S33" s="91"/>
    </row>
    <row r="34" spans="1:19" x14ac:dyDescent="0.2">
      <c r="A34" s="70"/>
      <c r="B34" s="182" t="s">
        <v>584</v>
      </c>
      <c r="C34" s="183"/>
      <c r="D34" s="184"/>
      <c r="E34" s="70"/>
      <c r="F34" s="187"/>
      <c r="G34" s="188"/>
      <c r="I34" s="70"/>
      <c r="S34" s="91"/>
    </row>
    <row r="35" spans="1:19" x14ac:dyDescent="0.2">
      <c r="B35" s="182" t="s">
        <v>583</v>
      </c>
      <c r="C35" s="183"/>
      <c r="D35" s="184"/>
      <c r="E35" s="189"/>
      <c r="F35" s="70"/>
      <c r="G35" s="91"/>
      <c r="I35" s="70"/>
      <c r="S35" s="91"/>
    </row>
    <row r="36" spans="1:19" x14ac:dyDescent="0.2">
      <c r="B36" s="182" t="s">
        <v>582</v>
      </c>
      <c r="C36" s="183"/>
      <c r="D36" s="184"/>
      <c r="E36" s="189"/>
      <c r="F36" s="161"/>
      <c r="G36" s="91"/>
      <c r="I36" s="70"/>
      <c r="S36" s="91"/>
    </row>
    <row r="37" spans="1:19" x14ac:dyDescent="0.2">
      <c r="B37" s="182" t="s">
        <v>581</v>
      </c>
      <c r="C37" s="183"/>
      <c r="D37" s="184"/>
      <c r="E37" s="189"/>
      <c r="F37" s="70"/>
      <c r="G37" s="91"/>
      <c r="I37" s="70"/>
      <c r="S37" s="91"/>
    </row>
    <row r="38" spans="1:19" x14ac:dyDescent="0.2">
      <c r="B38" s="182" t="s">
        <v>580</v>
      </c>
      <c r="C38" s="183"/>
      <c r="D38" s="184"/>
      <c r="E38" s="162"/>
      <c r="F38" s="70"/>
      <c r="G38" s="91"/>
      <c r="I38" s="70"/>
      <c r="S38" s="91"/>
    </row>
    <row r="39" spans="1:19" x14ac:dyDescent="0.2">
      <c r="B39" s="182" t="s">
        <v>579</v>
      </c>
      <c r="C39" s="183"/>
      <c r="D39" s="184"/>
      <c r="E39" s="70"/>
      <c r="F39" s="70"/>
      <c r="G39" s="91"/>
      <c r="H39" s="70"/>
      <c r="I39" s="189"/>
      <c r="S39" s="91"/>
    </row>
    <row r="40" spans="1:19" x14ac:dyDescent="0.2">
      <c r="B40" s="182" t="s">
        <v>641</v>
      </c>
      <c r="C40" s="183"/>
      <c r="D40" s="184"/>
      <c r="E40" s="163"/>
      <c r="F40" s="161"/>
      <c r="G40" s="91"/>
      <c r="H40" s="70"/>
      <c r="I40" s="70"/>
      <c r="S40" s="91"/>
    </row>
    <row r="41" spans="1:19" x14ac:dyDescent="0.2">
      <c r="D41" s="70"/>
      <c r="E41" s="189"/>
      <c r="F41" s="70"/>
      <c r="I41" s="70"/>
    </row>
    <row r="42" spans="1:19" x14ac:dyDescent="0.2">
      <c r="B42" s="70"/>
      <c r="C42" s="70"/>
      <c r="D42" s="70"/>
      <c r="E42" s="70"/>
      <c r="H42" s="70"/>
      <c r="I42" s="189"/>
      <c r="J42" s="70"/>
    </row>
    <row r="43" spans="1:19" x14ac:dyDescent="0.2">
      <c r="F43" s="70"/>
    </row>
    <row r="44" spans="1:19" x14ac:dyDescent="0.2">
      <c r="C44" s="70"/>
      <c r="D44" s="70"/>
      <c r="F44" s="70"/>
    </row>
    <row r="45" spans="1:19" x14ac:dyDescent="0.2">
      <c r="D45" s="70"/>
      <c r="F45" s="70"/>
    </row>
    <row r="46" spans="1:19" x14ac:dyDescent="0.2">
      <c r="B46" s="70"/>
      <c r="C46" s="70"/>
      <c r="D46" s="70"/>
    </row>
  </sheetData>
  <mergeCells count="2">
    <mergeCell ref="A1:F1"/>
    <mergeCell ref="H1:L1"/>
  </mergeCells>
  <pageMargins left="1.3779527559055118" right="0.15748031496062992" top="0.59055118110236227" bottom="0.15748031496062992" header="0" footer="0.15748031496062992"/>
  <pageSetup paperSize="5" orientation="landscape" r:id="rId1"/>
  <headerFooter alignWithMargins="0">
    <oddHeader>&amp;L                                       &amp;D&amp;RDivisión de Análisis y Control de Gestión
Gobierno Regional De Los Lagos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9"/>
  <sheetViews>
    <sheetView topLeftCell="A16" workbookViewId="0">
      <selection activeCell="A2" sqref="A2"/>
    </sheetView>
  </sheetViews>
  <sheetFormatPr baseColWidth="10" defaultColWidth="11.42578125" defaultRowHeight="12.75" x14ac:dyDescent="0.2"/>
  <cols>
    <col min="1" max="1" width="35.28515625" style="69" bestFit="1" customWidth="1"/>
    <col min="2" max="2" width="14.7109375" style="69" bestFit="1" customWidth="1"/>
    <col min="3" max="3" width="8.85546875" style="69" customWidth="1"/>
    <col min="4" max="5" width="14.7109375" style="69" bestFit="1" customWidth="1"/>
    <col min="6" max="6" width="14.7109375" style="69" customWidth="1"/>
    <col min="7" max="7" width="14.7109375" style="69" bestFit="1" customWidth="1"/>
    <col min="8" max="8" width="14.28515625" style="69" bestFit="1" customWidth="1"/>
    <col min="9" max="9" width="16.85546875" style="109" customWidth="1"/>
    <col min="10" max="247" width="11.42578125" style="69"/>
    <col min="248" max="248" width="5.28515625" style="69" bestFit="1" customWidth="1"/>
    <col min="249" max="249" width="2.140625" style="69" bestFit="1" customWidth="1"/>
    <col min="250" max="250" width="0.85546875" style="69" bestFit="1" customWidth="1"/>
    <col min="251" max="252" width="2" style="69" bestFit="1" customWidth="1"/>
    <col min="253" max="253" width="1.140625" style="69" bestFit="1" customWidth="1"/>
    <col min="254" max="254" width="2" style="69" bestFit="1" customWidth="1"/>
    <col min="255" max="255" width="2.140625" style="69" bestFit="1" customWidth="1"/>
    <col min="256" max="256" width="0.85546875" style="69" bestFit="1" customWidth="1"/>
    <col min="257" max="257" width="2" style="69" bestFit="1" customWidth="1"/>
    <col min="258" max="258" width="2.28515625" style="69" bestFit="1" customWidth="1"/>
    <col min="259" max="503" width="11.42578125" style="69"/>
    <col min="504" max="504" width="5.28515625" style="69" bestFit="1" customWidth="1"/>
    <col min="505" max="505" width="2.140625" style="69" bestFit="1" customWidth="1"/>
    <col min="506" max="506" width="0.85546875" style="69" bestFit="1" customWidth="1"/>
    <col min="507" max="508" width="2" style="69" bestFit="1" customWidth="1"/>
    <col min="509" max="509" width="1.140625" style="69" bestFit="1" customWidth="1"/>
    <col min="510" max="510" width="2" style="69" bestFit="1" customWidth="1"/>
    <col min="511" max="511" width="2.140625" style="69" bestFit="1" customWidth="1"/>
    <col min="512" max="512" width="0.85546875" style="69" bestFit="1" customWidth="1"/>
    <col min="513" max="513" width="2" style="69" bestFit="1" customWidth="1"/>
    <col min="514" max="514" width="2.28515625" style="69" bestFit="1" customWidth="1"/>
    <col min="515" max="759" width="11.42578125" style="69"/>
    <col min="760" max="760" width="5.28515625" style="69" bestFit="1" customWidth="1"/>
    <col min="761" max="761" width="2.140625" style="69" bestFit="1" customWidth="1"/>
    <col min="762" max="762" width="0.85546875" style="69" bestFit="1" customWidth="1"/>
    <col min="763" max="764" width="2" style="69" bestFit="1" customWidth="1"/>
    <col min="765" max="765" width="1.140625" style="69" bestFit="1" customWidth="1"/>
    <col min="766" max="766" width="2" style="69" bestFit="1" customWidth="1"/>
    <col min="767" max="767" width="2.140625" style="69" bestFit="1" customWidth="1"/>
    <col min="768" max="768" width="0.85546875" style="69" bestFit="1" customWidth="1"/>
    <col min="769" max="769" width="2" style="69" bestFit="1" customWidth="1"/>
    <col min="770" max="770" width="2.28515625" style="69" bestFit="1" customWidth="1"/>
    <col min="771" max="1015" width="11.42578125" style="69"/>
    <col min="1016" max="1016" width="5.28515625" style="69" bestFit="1" customWidth="1"/>
    <col min="1017" max="1017" width="2.140625" style="69" bestFit="1" customWidth="1"/>
    <col min="1018" max="1018" width="0.85546875" style="69" bestFit="1" customWidth="1"/>
    <col min="1019" max="1020" width="2" style="69" bestFit="1" customWidth="1"/>
    <col min="1021" max="1021" width="1.140625" style="69" bestFit="1" customWidth="1"/>
    <col min="1022" max="1022" width="2" style="69" bestFit="1" customWidth="1"/>
    <col min="1023" max="1023" width="2.140625" style="69" bestFit="1" customWidth="1"/>
    <col min="1024" max="1024" width="0.85546875" style="69" bestFit="1" customWidth="1"/>
    <col min="1025" max="1025" width="2" style="69" bestFit="1" customWidth="1"/>
    <col min="1026" max="1026" width="2.28515625" style="69" bestFit="1" customWidth="1"/>
    <col min="1027" max="1271" width="11.42578125" style="69"/>
    <col min="1272" max="1272" width="5.28515625" style="69" bestFit="1" customWidth="1"/>
    <col min="1273" max="1273" width="2.140625" style="69" bestFit="1" customWidth="1"/>
    <col min="1274" max="1274" width="0.85546875" style="69" bestFit="1" customWidth="1"/>
    <col min="1275" max="1276" width="2" style="69" bestFit="1" customWidth="1"/>
    <col min="1277" max="1277" width="1.140625" style="69" bestFit="1" customWidth="1"/>
    <col min="1278" max="1278" width="2" style="69" bestFit="1" customWidth="1"/>
    <col min="1279" max="1279" width="2.140625" style="69" bestFit="1" customWidth="1"/>
    <col min="1280" max="1280" width="0.85546875" style="69" bestFit="1" customWidth="1"/>
    <col min="1281" max="1281" width="2" style="69" bestFit="1" customWidth="1"/>
    <col min="1282" max="1282" width="2.28515625" style="69" bestFit="1" customWidth="1"/>
    <col min="1283" max="1527" width="11.42578125" style="69"/>
    <col min="1528" max="1528" width="5.28515625" style="69" bestFit="1" customWidth="1"/>
    <col min="1529" max="1529" width="2.140625" style="69" bestFit="1" customWidth="1"/>
    <col min="1530" max="1530" width="0.85546875" style="69" bestFit="1" customWidth="1"/>
    <col min="1531" max="1532" width="2" style="69" bestFit="1" customWidth="1"/>
    <col min="1533" max="1533" width="1.140625" style="69" bestFit="1" customWidth="1"/>
    <col min="1534" max="1534" width="2" style="69" bestFit="1" customWidth="1"/>
    <col min="1535" max="1535" width="2.140625" style="69" bestFit="1" customWidth="1"/>
    <col min="1536" max="1536" width="0.85546875" style="69" bestFit="1" customWidth="1"/>
    <col min="1537" max="1537" width="2" style="69" bestFit="1" customWidth="1"/>
    <col min="1538" max="1538" width="2.28515625" style="69" bestFit="1" customWidth="1"/>
    <col min="1539" max="1783" width="11.42578125" style="69"/>
    <col min="1784" max="1784" width="5.28515625" style="69" bestFit="1" customWidth="1"/>
    <col min="1785" max="1785" width="2.140625" style="69" bestFit="1" customWidth="1"/>
    <col min="1786" max="1786" width="0.85546875" style="69" bestFit="1" customWidth="1"/>
    <col min="1787" max="1788" width="2" style="69" bestFit="1" customWidth="1"/>
    <col min="1789" max="1789" width="1.140625" style="69" bestFit="1" customWidth="1"/>
    <col min="1790" max="1790" width="2" style="69" bestFit="1" customWidth="1"/>
    <col min="1791" max="1791" width="2.140625" style="69" bestFit="1" customWidth="1"/>
    <col min="1792" max="1792" width="0.85546875" style="69" bestFit="1" customWidth="1"/>
    <col min="1793" max="1793" width="2" style="69" bestFit="1" customWidth="1"/>
    <col min="1794" max="1794" width="2.28515625" style="69" bestFit="1" customWidth="1"/>
    <col min="1795" max="2039" width="11.42578125" style="69"/>
    <col min="2040" max="2040" width="5.28515625" style="69" bestFit="1" customWidth="1"/>
    <col min="2041" max="2041" width="2.140625" style="69" bestFit="1" customWidth="1"/>
    <col min="2042" max="2042" width="0.85546875" style="69" bestFit="1" customWidth="1"/>
    <col min="2043" max="2044" width="2" style="69" bestFit="1" customWidth="1"/>
    <col min="2045" max="2045" width="1.140625" style="69" bestFit="1" customWidth="1"/>
    <col min="2046" max="2046" width="2" style="69" bestFit="1" customWidth="1"/>
    <col min="2047" max="2047" width="2.140625" style="69" bestFit="1" customWidth="1"/>
    <col min="2048" max="2048" width="0.85546875" style="69" bestFit="1" customWidth="1"/>
    <col min="2049" max="2049" width="2" style="69" bestFit="1" customWidth="1"/>
    <col min="2050" max="2050" width="2.28515625" style="69" bestFit="1" customWidth="1"/>
    <col min="2051" max="2295" width="11.42578125" style="69"/>
    <col min="2296" max="2296" width="5.28515625" style="69" bestFit="1" customWidth="1"/>
    <col min="2297" max="2297" width="2.140625" style="69" bestFit="1" customWidth="1"/>
    <col min="2298" max="2298" width="0.85546875" style="69" bestFit="1" customWidth="1"/>
    <col min="2299" max="2300" width="2" style="69" bestFit="1" customWidth="1"/>
    <col min="2301" max="2301" width="1.140625" style="69" bestFit="1" customWidth="1"/>
    <col min="2302" max="2302" width="2" style="69" bestFit="1" customWidth="1"/>
    <col min="2303" max="2303" width="2.140625" style="69" bestFit="1" customWidth="1"/>
    <col min="2304" max="2304" width="0.85546875" style="69" bestFit="1" customWidth="1"/>
    <col min="2305" max="2305" width="2" style="69" bestFit="1" customWidth="1"/>
    <col min="2306" max="2306" width="2.28515625" style="69" bestFit="1" customWidth="1"/>
    <col min="2307" max="2551" width="11.42578125" style="69"/>
    <col min="2552" max="2552" width="5.28515625" style="69" bestFit="1" customWidth="1"/>
    <col min="2553" max="2553" width="2.140625" style="69" bestFit="1" customWidth="1"/>
    <col min="2554" max="2554" width="0.85546875" style="69" bestFit="1" customWidth="1"/>
    <col min="2555" max="2556" width="2" style="69" bestFit="1" customWidth="1"/>
    <col min="2557" max="2557" width="1.140625" style="69" bestFit="1" customWidth="1"/>
    <col min="2558" max="2558" width="2" style="69" bestFit="1" customWidth="1"/>
    <col min="2559" max="2559" width="2.140625" style="69" bestFit="1" customWidth="1"/>
    <col min="2560" max="2560" width="0.85546875" style="69" bestFit="1" customWidth="1"/>
    <col min="2561" max="2561" width="2" style="69" bestFit="1" customWidth="1"/>
    <col min="2562" max="2562" width="2.28515625" style="69" bestFit="1" customWidth="1"/>
    <col min="2563" max="2807" width="11.42578125" style="69"/>
    <col min="2808" max="2808" width="5.28515625" style="69" bestFit="1" customWidth="1"/>
    <col min="2809" max="2809" width="2.140625" style="69" bestFit="1" customWidth="1"/>
    <col min="2810" max="2810" width="0.85546875" style="69" bestFit="1" customWidth="1"/>
    <col min="2811" max="2812" width="2" style="69" bestFit="1" customWidth="1"/>
    <col min="2813" max="2813" width="1.140625" style="69" bestFit="1" customWidth="1"/>
    <col min="2814" max="2814" width="2" style="69" bestFit="1" customWidth="1"/>
    <col min="2815" max="2815" width="2.140625" style="69" bestFit="1" customWidth="1"/>
    <col min="2816" max="2816" width="0.85546875" style="69" bestFit="1" customWidth="1"/>
    <col min="2817" max="2817" width="2" style="69" bestFit="1" customWidth="1"/>
    <col min="2818" max="2818" width="2.28515625" style="69" bestFit="1" customWidth="1"/>
    <col min="2819" max="3063" width="11.42578125" style="69"/>
    <col min="3064" max="3064" width="5.28515625" style="69" bestFit="1" customWidth="1"/>
    <col min="3065" max="3065" width="2.140625" style="69" bestFit="1" customWidth="1"/>
    <col min="3066" max="3066" width="0.85546875" style="69" bestFit="1" customWidth="1"/>
    <col min="3067" max="3068" width="2" style="69" bestFit="1" customWidth="1"/>
    <col min="3069" max="3069" width="1.140625" style="69" bestFit="1" customWidth="1"/>
    <col min="3070" max="3070" width="2" style="69" bestFit="1" customWidth="1"/>
    <col min="3071" max="3071" width="2.140625" style="69" bestFit="1" customWidth="1"/>
    <col min="3072" max="3072" width="0.85546875" style="69" bestFit="1" customWidth="1"/>
    <col min="3073" max="3073" width="2" style="69" bestFit="1" customWidth="1"/>
    <col min="3074" max="3074" width="2.28515625" style="69" bestFit="1" customWidth="1"/>
    <col min="3075" max="3319" width="11.42578125" style="69"/>
    <col min="3320" max="3320" width="5.28515625" style="69" bestFit="1" customWidth="1"/>
    <col min="3321" max="3321" width="2.140625" style="69" bestFit="1" customWidth="1"/>
    <col min="3322" max="3322" width="0.85546875" style="69" bestFit="1" customWidth="1"/>
    <col min="3323" max="3324" width="2" style="69" bestFit="1" customWidth="1"/>
    <col min="3325" max="3325" width="1.140625" style="69" bestFit="1" customWidth="1"/>
    <col min="3326" max="3326" width="2" style="69" bestFit="1" customWidth="1"/>
    <col min="3327" max="3327" width="2.140625" style="69" bestFit="1" customWidth="1"/>
    <col min="3328" max="3328" width="0.85546875" style="69" bestFit="1" customWidth="1"/>
    <col min="3329" max="3329" width="2" style="69" bestFit="1" customWidth="1"/>
    <col min="3330" max="3330" width="2.28515625" style="69" bestFit="1" customWidth="1"/>
    <col min="3331" max="3575" width="11.42578125" style="69"/>
    <col min="3576" max="3576" width="5.28515625" style="69" bestFit="1" customWidth="1"/>
    <col min="3577" max="3577" width="2.140625" style="69" bestFit="1" customWidth="1"/>
    <col min="3578" max="3578" width="0.85546875" style="69" bestFit="1" customWidth="1"/>
    <col min="3579" max="3580" width="2" style="69" bestFit="1" customWidth="1"/>
    <col min="3581" max="3581" width="1.140625" style="69" bestFit="1" customWidth="1"/>
    <col min="3582" max="3582" width="2" style="69" bestFit="1" customWidth="1"/>
    <col min="3583" max="3583" width="2.140625" style="69" bestFit="1" customWidth="1"/>
    <col min="3584" max="3584" width="0.85546875" style="69" bestFit="1" customWidth="1"/>
    <col min="3585" max="3585" width="2" style="69" bestFit="1" customWidth="1"/>
    <col min="3586" max="3586" width="2.28515625" style="69" bestFit="1" customWidth="1"/>
    <col min="3587" max="3831" width="11.42578125" style="69"/>
    <col min="3832" max="3832" width="5.28515625" style="69" bestFit="1" customWidth="1"/>
    <col min="3833" max="3833" width="2.140625" style="69" bestFit="1" customWidth="1"/>
    <col min="3834" max="3834" width="0.85546875" style="69" bestFit="1" customWidth="1"/>
    <col min="3835" max="3836" width="2" style="69" bestFit="1" customWidth="1"/>
    <col min="3837" max="3837" width="1.140625" style="69" bestFit="1" customWidth="1"/>
    <col min="3838" max="3838" width="2" style="69" bestFit="1" customWidth="1"/>
    <col min="3839" max="3839" width="2.140625" style="69" bestFit="1" customWidth="1"/>
    <col min="3840" max="3840" width="0.85546875" style="69" bestFit="1" customWidth="1"/>
    <col min="3841" max="3841" width="2" style="69" bestFit="1" customWidth="1"/>
    <col min="3842" max="3842" width="2.28515625" style="69" bestFit="1" customWidth="1"/>
    <col min="3843" max="4087" width="11.42578125" style="69"/>
    <col min="4088" max="4088" width="5.28515625" style="69" bestFit="1" customWidth="1"/>
    <col min="4089" max="4089" width="2.140625" style="69" bestFit="1" customWidth="1"/>
    <col min="4090" max="4090" width="0.85546875" style="69" bestFit="1" customWidth="1"/>
    <col min="4091" max="4092" width="2" style="69" bestFit="1" customWidth="1"/>
    <col min="4093" max="4093" width="1.140625" style="69" bestFit="1" customWidth="1"/>
    <col min="4094" max="4094" width="2" style="69" bestFit="1" customWidth="1"/>
    <col min="4095" max="4095" width="2.140625" style="69" bestFit="1" customWidth="1"/>
    <col min="4096" max="4096" width="0.85546875" style="69" bestFit="1" customWidth="1"/>
    <col min="4097" max="4097" width="2" style="69" bestFit="1" customWidth="1"/>
    <col min="4098" max="4098" width="2.28515625" style="69" bestFit="1" customWidth="1"/>
    <col min="4099" max="4343" width="11.42578125" style="69"/>
    <col min="4344" max="4344" width="5.28515625" style="69" bestFit="1" customWidth="1"/>
    <col min="4345" max="4345" width="2.140625" style="69" bestFit="1" customWidth="1"/>
    <col min="4346" max="4346" width="0.85546875" style="69" bestFit="1" customWidth="1"/>
    <col min="4347" max="4348" width="2" style="69" bestFit="1" customWidth="1"/>
    <col min="4349" max="4349" width="1.140625" style="69" bestFit="1" customWidth="1"/>
    <col min="4350" max="4350" width="2" style="69" bestFit="1" customWidth="1"/>
    <col min="4351" max="4351" width="2.140625" style="69" bestFit="1" customWidth="1"/>
    <col min="4352" max="4352" width="0.85546875" style="69" bestFit="1" customWidth="1"/>
    <col min="4353" max="4353" width="2" style="69" bestFit="1" customWidth="1"/>
    <col min="4354" max="4354" width="2.28515625" style="69" bestFit="1" customWidth="1"/>
    <col min="4355" max="4599" width="11.42578125" style="69"/>
    <col min="4600" max="4600" width="5.28515625" style="69" bestFit="1" customWidth="1"/>
    <col min="4601" max="4601" width="2.140625" style="69" bestFit="1" customWidth="1"/>
    <col min="4602" max="4602" width="0.85546875" style="69" bestFit="1" customWidth="1"/>
    <col min="4603" max="4604" width="2" style="69" bestFit="1" customWidth="1"/>
    <col min="4605" max="4605" width="1.140625" style="69" bestFit="1" customWidth="1"/>
    <col min="4606" max="4606" width="2" style="69" bestFit="1" customWidth="1"/>
    <col min="4607" max="4607" width="2.140625" style="69" bestFit="1" customWidth="1"/>
    <col min="4608" max="4608" width="0.85546875" style="69" bestFit="1" customWidth="1"/>
    <col min="4609" max="4609" width="2" style="69" bestFit="1" customWidth="1"/>
    <col min="4610" max="4610" width="2.28515625" style="69" bestFit="1" customWidth="1"/>
    <col min="4611" max="4855" width="11.42578125" style="69"/>
    <col min="4856" max="4856" width="5.28515625" style="69" bestFit="1" customWidth="1"/>
    <col min="4857" max="4857" width="2.140625" style="69" bestFit="1" customWidth="1"/>
    <col min="4858" max="4858" width="0.85546875" style="69" bestFit="1" customWidth="1"/>
    <col min="4859" max="4860" width="2" style="69" bestFit="1" customWidth="1"/>
    <col min="4861" max="4861" width="1.140625" style="69" bestFit="1" customWidth="1"/>
    <col min="4862" max="4862" width="2" style="69" bestFit="1" customWidth="1"/>
    <col min="4863" max="4863" width="2.140625" style="69" bestFit="1" customWidth="1"/>
    <col min="4864" max="4864" width="0.85546875" style="69" bestFit="1" customWidth="1"/>
    <col min="4865" max="4865" width="2" style="69" bestFit="1" customWidth="1"/>
    <col min="4866" max="4866" width="2.28515625" style="69" bestFit="1" customWidth="1"/>
    <col min="4867" max="5111" width="11.42578125" style="69"/>
    <col min="5112" max="5112" width="5.28515625" style="69" bestFit="1" customWidth="1"/>
    <col min="5113" max="5113" width="2.140625" style="69" bestFit="1" customWidth="1"/>
    <col min="5114" max="5114" width="0.85546875" style="69" bestFit="1" customWidth="1"/>
    <col min="5115" max="5116" width="2" style="69" bestFit="1" customWidth="1"/>
    <col min="5117" max="5117" width="1.140625" style="69" bestFit="1" customWidth="1"/>
    <col min="5118" max="5118" width="2" style="69" bestFit="1" customWidth="1"/>
    <col min="5119" max="5119" width="2.140625" style="69" bestFit="1" customWidth="1"/>
    <col min="5120" max="5120" width="0.85546875" style="69" bestFit="1" customWidth="1"/>
    <col min="5121" max="5121" width="2" style="69" bestFit="1" customWidth="1"/>
    <col min="5122" max="5122" width="2.28515625" style="69" bestFit="1" customWidth="1"/>
    <col min="5123" max="5367" width="11.42578125" style="69"/>
    <col min="5368" max="5368" width="5.28515625" style="69" bestFit="1" customWidth="1"/>
    <col min="5369" max="5369" width="2.140625" style="69" bestFit="1" customWidth="1"/>
    <col min="5370" max="5370" width="0.85546875" style="69" bestFit="1" customWidth="1"/>
    <col min="5371" max="5372" width="2" style="69" bestFit="1" customWidth="1"/>
    <col min="5373" max="5373" width="1.140625" style="69" bestFit="1" customWidth="1"/>
    <col min="5374" max="5374" width="2" style="69" bestFit="1" customWidth="1"/>
    <col min="5375" max="5375" width="2.140625" style="69" bestFit="1" customWidth="1"/>
    <col min="5376" max="5376" width="0.85546875" style="69" bestFit="1" customWidth="1"/>
    <col min="5377" max="5377" width="2" style="69" bestFit="1" customWidth="1"/>
    <col min="5378" max="5378" width="2.28515625" style="69" bestFit="1" customWidth="1"/>
    <col min="5379" max="5623" width="11.42578125" style="69"/>
    <col min="5624" max="5624" width="5.28515625" style="69" bestFit="1" customWidth="1"/>
    <col min="5625" max="5625" width="2.140625" style="69" bestFit="1" customWidth="1"/>
    <col min="5626" max="5626" width="0.85546875" style="69" bestFit="1" customWidth="1"/>
    <col min="5627" max="5628" width="2" style="69" bestFit="1" customWidth="1"/>
    <col min="5629" max="5629" width="1.140625" style="69" bestFit="1" customWidth="1"/>
    <col min="5630" max="5630" width="2" style="69" bestFit="1" customWidth="1"/>
    <col min="5631" max="5631" width="2.140625" style="69" bestFit="1" customWidth="1"/>
    <col min="5632" max="5632" width="0.85546875" style="69" bestFit="1" customWidth="1"/>
    <col min="5633" max="5633" width="2" style="69" bestFit="1" customWidth="1"/>
    <col min="5634" max="5634" width="2.28515625" style="69" bestFit="1" customWidth="1"/>
    <col min="5635" max="5879" width="11.42578125" style="69"/>
    <col min="5880" max="5880" width="5.28515625" style="69" bestFit="1" customWidth="1"/>
    <col min="5881" max="5881" width="2.140625" style="69" bestFit="1" customWidth="1"/>
    <col min="5882" max="5882" width="0.85546875" style="69" bestFit="1" customWidth="1"/>
    <col min="5883" max="5884" width="2" style="69" bestFit="1" customWidth="1"/>
    <col min="5885" max="5885" width="1.140625" style="69" bestFit="1" customWidth="1"/>
    <col min="5886" max="5886" width="2" style="69" bestFit="1" customWidth="1"/>
    <col min="5887" max="5887" width="2.140625" style="69" bestFit="1" customWidth="1"/>
    <col min="5888" max="5888" width="0.85546875" style="69" bestFit="1" customWidth="1"/>
    <col min="5889" max="5889" width="2" style="69" bestFit="1" customWidth="1"/>
    <col min="5890" max="5890" width="2.28515625" style="69" bestFit="1" customWidth="1"/>
    <col min="5891" max="6135" width="11.42578125" style="69"/>
    <col min="6136" max="6136" width="5.28515625" style="69" bestFit="1" customWidth="1"/>
    <col min="6137" max="6137" width="2.140625" style="69" bestFit="1" customWidth="1"/>
    <col min="6138" max="6138" width="0.85546875" style="69" bestFit="1" customWidth="1"/>
    <col min="6139" max="6140" width="2" style="69" bestFit="1" customWidth="1"/>
    <col min="6141" max="6141" width="1.140625" style="69" bestFit="1" customWidth="1"/>
    <col min="6142" max="6142" width="2" style="69" bestFit="1" customWidth="1"/>
    <col min="6143" max="6143" width="2.140625" style="69" bestFit="1" customWidth="1"/>
    <col min="6144" max="6144" width="0.85546875" style="69" bestFit="1" customWidth="1"/>
    <col min="6145" max="6145" width="2" style="69" bestFit="1" customWidth="1"/>
    <col min="6146" max="6146" width="2.28515625" style="69" bestFit="1" customWidth="1"/>
    <col min="6147" max="6391" width="11.42578125" style="69"/>
    <col min="6392" max="6392" width="5.28515625" style="69" bestFit="1" customWidth="1"/>
    <col min="6393" max="6393" width="2.140625" style="69" bestFit="1" customWidth="1"/>
    <col min="6394" max="6394" width="0.85546875" style="69" bestFit="1" customWidth="1"/>
    <col min="6395" max="6396" width="2" style="69" bestFit="1" customWidth="1"/>
    <col min="6397" max="6397" width="1.140625" style="69" bestFit="1" customWidth="1"/>
    <col min="6398" max="6398" width="2" style="69" bestFit="1" customWidth="1"/>
    <col min="6399" max="6399" width="2.140625" style="69" bestFit="1" customWidth="1"/>
    <col min="6400" max="6400" width="0.85546875" style="69" bestFit="1" customWidth="1"/>
    <col min="6401" max="6401" width="2" style="69" bestFit="1" customWidth="1"/>
    <col min="6402" max="6402" width="2.28515625" style="69" bestFit="1" customWidth="1"/>
    <col min="6403" max="6647" width="11.42578125" style="69"/>
    <col min="6648" max="6648" width="5.28515625" style="69" bestFit="1" customWidth="1"/>
    <col min="6649" max="6649" width="2.140625" style="69" bestFit="1" customWidth="1"/>
    <col min="6650" max="6650" width="0.85546875" style="69" bestFit="1" customWidth="1"/>
    <col min="6651" max="6652" width="2" style="69" bestFit="1" customWidth="1"/>
    <col min="6653" max="6653" width="1.140625" style="69" bestFit="1" customWidth="1"/>
    <col min="6654" max="6654" width="2" style="69" bestFit="1" customWidth="1"/>
    <col min="6655" max="6655" width="2.140625" style="69" bestFit="1" customWidth="1"/>
    <col min="6656" max="6656" width="0.85546875" style="69" bestFit="1" customWidth="1"/>
    <col min="6657" max="6657" width="2" style="69" bestFit="1" customWidth="1"/>
    <col min="6658" max="6658" width="2.28515625" style="69" bestFit="1" customWidth="1"/>
    <col min="6659" max="6903" width="11.42578125" style="69"/>
    <col min="6904" max="6904" width="5.28515625" style="69" bestFit="1" customWidth="1"/>
    <col min="6905" max="6905" width="2.140625" style="69" bestFit="1" customWidth="1"/>
    <col min="6906" max="6906" width="0.85546875" style="69" bestFit="1" customWidth="1"/>
    <col min="6907" max="6908" width="2" style="69" bestFit="1" customWidth="1"/>
    <col min="6909" max="6909" width="1.140625" style="69" bestFit="1" customWidth="1"/>
    <col min="6910" max="6910" width="2" style="69" bestFit="1" customWidth="1"/>
    <col min="6911" max="6911" width="2.140625" style="69" bestFit="1" customWidth="1"/>
    <col min="6912" max="6912" width="0.85546875" style="69" bestFit="1" customWidth="1"/>
    <col min="6913" max="6913" width="2" style="69" bestFit="1" customWidth="1"/>
    <col min="6914" max="6914" width="2.28515625" style="69" bestFit="1" customWidth="1"/>
    <col min="6915" max="7159" width="11.42578125" style="69"/>
    <col min="7160" max="7160" width="5.28515625" style="69" bestFit="1" customWidth="1"/>
    <col min="7161" max="7161" width="2.140625" style="69" bestFit="1" customWidth="1"/>
    <col min="7162" max="7162" width="0.85546875" style="69" bestFit="1" customWidth="1"/>
    <col min="7163" max="7164" width="2" style="69" bestFit="1" customWidth="1"/>
    <col min="7165" max="7165" width="1.140625" style="69" bestFit="1" customWidth="1"/>
    <col min="7166" max="7166" width="2" style="69" bestFit="1" customWidth="1"/>
    <col min="7167" max="7167" width="2.140625" style="69" bestFit="1" customWidth="1"/>
    <col min="7168" max="7168" width="0.85546875" style="69" bestFit="1" customWidth="1"/>
    <col min="7169" max="7169" width="2" style="69" bestFit="1" customWidth="1"/>
    <col min="7170" max="7170" width="2.28515625" style="69" bestFit="1" customWidth="1"/>
    <col min="7171" max="7415" width="11.42578125" style="69"/>
    <col min="7416" max="7416" width="5.28515625" style="69" bestFit="1" customWidth="1"/>
    <col min="7417" max="7417" width="2.140625" style="69" bestFit="1" customWidth="1"/>
    <col min="7418" max="7418" width="0.85546875" style="69" bestFit="1" customWidth="1"/>
    <col min="7419" max="7420" width="2" style="69" bestFit="1" customWidth="1"/>
    <col min="7421" max="7421" width="1.140625" style="69" bestFit="1" customWidth="1"/>
    <col min="7422" max="7422" width="2" style="69" bestFit="1" customWidth="1"/>
    <col min="7423" max="7423" width="2.140625" style="69" bestFit="1" customWidth="1"/>
    <col min="7424" max="7424" width="0.85546875" style="69" bestFit="1" customWidth="1"/>
    <col min="7425" max="7425" width="2" style="69" bestFit="1" customWidth="1"/>
    <col min="7426" max="7426" width="2.28515625" style="69" bestFit="1" customWidth="1"/>
    <col min="7427" max="7671" width="11.42578125" style="69"/>
    <col min="7672" max="7672" width="5.28515625" style="69" bestFit="1" customWidth="1"/>
    <col min="7673" max="7673" width="2.140625" style="69" bestFit="1" customWidth="1"/>
    <col min="7674" max="7674" width="0.85546875" style="69" bestFit="1" customWidth="1"/>
    <col min="7675" max="7676" width="2" style="69" bestFit="1" customWidth="1"/>
    <col min="7677" max="7677" width="1.140625" style="69" bestFit="1" customWidth="1"/>
    <col min="7678" max="7678" width="2" style="69" bestFit="1" customWidth="1"/>
    <col min="7679" max="7679" width="2.140625" style="69" bestFit="1" customWidth="1"/>
    <col min="7680" max="7680" width="0.85546875" style="69" bestFit="1" customWidth="1"/>
    <col min="7681" max="7681" width="2" style="69" bestFit="1" customWidth="1"/>
    <col min="7682" max="7682" width="2.28515625" style="69" bestFit="1" customWidth="1"/>
    <col min="7683" max="7927" width="11.42578125" style="69"/>
    <col min="7928" max="7928" width="5.28515625" style="69" bestFit="1" customWidth="1"/>
    <col min="7929" max="7929" width="2.140625" style="69" bestFit="1" customWidth="1"/>
    <col min="7930" max="7930" width="0.85546875" style="69" bestFit="1" customWidth="1"/>
    <col min="7931" max="7932" width="2" style="69" bestFit="1" customWidth="1"/>
    <col min="7933" max="7933" width="1.140625" style="69" bestFit="1" customWidth="1"/>
    <col min="7934" max="7934" width="2" style="69" bestFit="1" customWidth="1"/>
    <col min="7935" max="7935" width="2.140625" style="69" bestFit="1" customWidth="1"/>
    <col min="7936" max="7936" width="0.85546875" style="69" bestFit="1" customWidth="1"/>
    <col min="7937" max="7937" width="2" style="69" bestFit="1" customWidth="1"/>
    <col min="7938" max="7938" width="2.28515625" style="69" bestFit="1" customWidth="1"/>
    <col min="7939" max="8183" width="11.42578125" style="69"/>
    <col min="8184" max="8184" width="5.28515625" style="69" bestFit="1" customWidth="1"/>
    <col min="8185" max="8185" width="2.140625" style="69" bestFit="1" customWidth="1"/>
    <col min="8186" max="8186" width="0.85546875" style="69" bestFit="1" customWidth="1"/>
    <col min="8187" max="8188" width="2" style="69" bestFit="1" customWidth="1"/>
    <col min="8189" max="8189" width="1.140625" style="69" bestFit="1" customWidth="1"/>
    <col min="8190" max="8190" width="2" style="69" bestFit="1" customWidth="1"/>
    <col min="8191" max="8191" width="2.140625" style="69" bestFit="1" customWidth="1"/>
    <col min="8192" max="8192" width="0.85546875" style="69" bestFit="1" customWidth="1"/>
    <col min="8193" max="8193" width="2" style="69" bestFit="1" customWidth="1"/>
    <col min="8194" max="8194" width="2.28515625" style="69" bestFit="1" customWidth="1"/>
    <col min="8195" max="8439" width="11.42578125" style="69"/>
    <col min="8440" max="8440" width="5.28515625" style="69" bestFit="1" customWidth="1"/>
    <col min="8441" max="8441" width="2.140625" style="69" bestFit="1" customWidth="1"/>
    <col min="8442" max="8442" width="0.85546875" style="69" bestFit="1" customWidth="1"/>
    <col min="8443" max="8444" width="2" style="69" bestFit="1" customWidth="1"/>
    <col min="8445" max="8445" width="1.140625" style="69" bestFit="1" customWidth="1"/>
    <col min="8446" max="8446" width="2" style="69" bestFit="1" customWidth="1"/>
    <col min="8447" max="8447" width="2.140625" style="69" bestFit="1" customWidth="1"/>
    <col min="8448" max="8448" width="0.85546875" style="69" bestFit="1" customWidth="1"/>
    <col min="8449" max="8449" width="2" style="69" bestFit="1" customWidth="1"/>
    <col min="8450" max="8450" width="2.28515625" style="69" bestFit="1" customWidth="1"/>
    <col min="8451" max="8695" width="11.42578125" style="69"/>
    <col min="8696" max="8696" width="5.28515625" style="69" bestFit="1" customWidth="1"/>
    <col min="8697" max="8697" width="2.140625" style="69" bestFit="1" customWidth="1"/>
    <col min="8698" max="8698" width="0.85546875" style="69" bestFit="1" customWidth="1"/>
    <col min="8699" max="8700" width="2" style="69" bestFit="1" customWidth="1"/>
    <col min="8701" max="8701" width="1.140625" style="69" bestFit="1" customWidth="1"/>
    <col min="8702" max="8702" width="2" style="69" bestFit="1" customWidth="1"/>
    <col min="8703" max="8703" width="2.140625" style="69" bestFit="1" customWidth="1"/>
    <col min="8704" max="8704" width="0.85546875" style="69" bestFit="1" customWidth="1"/>
    <col min="8705" max="8705" width="2" style="69" bestFit="1" customWidth="1"/>
    <col min="8706" max="8706" width="2.28515625" style="69" bestFit="1" customWidth="1"/>
    <col min="8707" max="8951" width="11.42578125" style="69"/>
    <col min="8952" max="8952" width="5.28515625" style="69" bestFit="1" customWidth="1"/>
    <col min="8953" max="8953" width="2.140625" style="69" bestFit="1" customWidth="1"/>
    <col min="8954" max="8954" width="0.85546875" style="69" bestFit="1" customWidth="1"/>
    <col min="8955" max="8956" width="2" style="69" bestFit="1" customWidth="1"/>
    <col min="8957" max="8957" width="1.140625" style="69" bestFit="1" customWidth="1"/>
    <col min="8958" max="8958" width="2" style="69" bestFit="1" customWidth="1"/>
    <col min="8959" max="8959" width="2.140625" style="69" bestFit="1" customWidth="1"/>
    <col min="8960" max="8960" width="0.85546875" style="69" bestFit="1" customWidth="1"/>
    <col min="8961" max="8961" width="2" style="69" bestFit="1" customWidth="1"/>
    <col min="8962" max="8962" width="2.28515625" style="69" bestFit="1" customWidth="1"/>
    <col min="8963" max="9207" width="11.42578125" style="69"/>
    <col min="9208" max="9208" width="5.28515625" style="69" bestFit="1" customWidth="1"/>
    <col min="9209" max="9209" width="2.140625" style="69" bestFit="1" customWidth="1"/>
    <col min="9210" max="9210" width="0.85546875" style="69" bestFit="1" customWidth="1"/>
    <col min="9211" max="9212" width="2" style="69" bestFit="1" customWidth="1"/>
    <col min="9213" max="9213" width="1.140625" style="69" bestFit="1" customWidth="1"/>
    <col min="9214" max="9214" width="2" style="69" bestFit="1" customWidth="1"/>
    <col min="9215" max="9215" width="2.140625" style="69" bestFit="1" customWidth="1"/>
    <col min="9216" max="9216" width="0.85546875" style="69" bestFit="1" customWidth="1"/>
    <col min="9217" max="9217" width="2" style="69" bestFit="1" customWidth="1"/>
    <col min="9218" max="9218" width="2.28515625" style="69" bestFit="1" customWidth="1"/>
    <col min="9219" max="9463" width="11.42578125" style="69"/>
    <col min="9464" max="9464" width="5.28515625" style="69" bestFit="1" customWidth="1"/>
    <col min="9465" max="9465" width="2.140625" style="69" bestFit="1" customWidth="1"/>
    <col min="9466" max="9466" width="0.85546875" style="69" bestFit="1" customWidth="1"/>
    <col min="9467" max="9468" width="2" style="69" bestFit="1" customWidth="1"/>
    <col min="9469" max="9469" width="1.140625" style="69" bestFit="1" customWidth="1"/>
    <col min="9470" max="9470" width="2" style="69" bestFit="1" customWidth="1"/>
    <col min="9471" max="9471" width="2.140625" style="69" bestFit="1" customWidth="1"/>
    <col min="9472" max="9472" width="0.85546875" style="69" bestFit="1" customWidth="1"/>
    <col min="9473" max="9473" width="2" style="69" bestFit="1" customWidth="1"/>
    <col min="9474" max="9474" width="2.28515625" style="69" bestFit="1" customWidth="1"/>
    <col min="9475" max="9719" width="11.42578125" style="69"/>
    <col min="9720" max="9720" width="5.28515625" style="69" bestFit="1" customWidth="1"/>
    <col min="9721" max="9721" width="2.140625" style="69" bestFit="1" customWidth="1"/>
    <col min="9722" max="9722" width="0.85546875" style="69" bestFit="1" customWidth="1"/>
    <col min="9723" max="9724" width="2" style="69" bestFit="1" customWidth="1"/>
    <col min="9725" max="9725" width="1.140625" style="69" bestFit="1" customWidth="1"/>
    <col min="9726" max="9726" width="2" style="69" bestFit="1" customWidth="1"/>
    <col min="9727" max="9727" width="2.140625" style="69" bestFit="1" customWidth="1"/>
    <col min="9728" max="9728" width="0.85546875" style="69" bestFit="1" customWidth="1"/>
    <col min="9729" max="9729" width="2" style="69" bestFit="1" customWidth="1"/>
    <col min="9730" max="9730" width="2.28515625" style="69" bestFit="1" customWidth="1"/>
    <col min="9731" max="9975" width="11.42578125" style="69"/>
    <col min="9976" max="9976" width="5.28515625" style="69" bestFit="1" customWidth="1"/>
    <col min="9977" max="9977" width="2.140625" style="69" bestFit="1" customWidth="1"/>
    <col min="9978" max="9978" width="0.85546875" style="69" bestFit="1" customWidth="1"/>
    <col min="9979" max="9980" width="2" style="69" bestFit="1" customWidth="1"/>
    <col min="9981" max="9981" width="1.140625" style="69" bestFit="1" customWidth="1"/>
    <col min="9982" max="9982" width="2" style="69" bestFit="1" customWidth="1"/>
    <col min="9983" max="9983" width="2.140625" style="69" bestFit="1" customWidth="1"/>
    <col min="9984" max="9984" width="0.85546875" style="69" bestFit="1" customWidth="1"/>
    <col min="9985" max="9985" width="2" style="69" bestFit="1" customWidth="1"/>
    <col min="9986" max="9986" width="2.28515625" style="69" bestFit="1" customWidth="1"/>
    <col min="9987" max="10231" width="11.42578125" style="69"/>
    <col min="10232" max="10232" width="5.28515625" style="69" bestFit="1" customWidth="1"/>
    <col min="10233" max="10233" width="2.140625" style="69" bestFit="1" customWidth="1"/>
    <col min="10234" max="10234" width="0.85546875" style="69" bestFit="1" customWidth="1"/>
    <col min="10235" max="10236" width="2" style="69" bestFit="1" customWidth="1"/>
    <col min="10237" max="10237" width="1.140625" style="69" bestFit="1" customWidth="1"/>
    <col min="10238" max="10238" width="2" style="69" bestFit="1" customWidth="1"/>
    <col min="10239" max="10239" width="2.140625" style="69" bestFit="1" customWidth="1"/>
    <col min="10240" max="10240" width="0.85546875" style="69" bestFit="1" customWidth="1"/>
    <col min="10241" max="10241" width="2" style="69" bestFit="1" customWidth="1"/>
    <col min="10242" max="10242" width="2.28515625" style="69" bestFit="1" customWidth="1"/>
    <col min="10243" max="10487" width="11.42578125" style="69"/>
    <col min="10488" max="10488" width="5.28515625" style="69" bestFit="1" customWidth="1"/>
    <col min="10489" max="10489" width="2.140625" style="69" bestFit="1" customWidth="1"/>
    <col min="10490" max="10490" width="0.85546875" style="69" bestFit="1" customWidth="1"/>
    <col min="10491" max="10492" width="2" style="69" bestFit="1" customWidth="1"/>
    <col min="10493" max="10493" width="1.140625" style="69" bestFit="1" customWidth="1"/>
    <col min="10494" max="10494" width="2" style="69" bestFit="1" customWidth="1"/>
    <col min="10495" max="10495" width="2.140625" style="69" bestFit="1" customWidth="1"/>
    <col min="10496" max="10496" width="0.85546875" style="69" bestFit="1" customWidth="1"/>
    <col min="10497" max="10497" width="2" style="69" bestFit="1" customWidth="1"/>
    <col min="10498" max="10498" width="2.28515625" style="69" bestFit="1" customWidth="1"/>
    <col min="10499" max="10743" width="11.42578125" style="69"/>
    <col min="10744" max="10744" width="5.28515625" style="69" bestFit="1" customWidth="1"/>
    <col min="10745" max="10745" width="2.140625" style="69" bestFit="1" customWidth="1"/>
    <col min="10746" max="10746" width="0.85546875" style="69" bestFit="1" customWidth="1"/>
    <col min="10747" max="10748" width="2" style="69" bestFit="1" customWidth="1"/>
    <col min="10749" max="10749" width="1.140625" style="69" bestFit="1" customWidth="1"/>
    <col min="10750" max="10750" width="2" style="69" bestFit="1" customWidth="1"/>
    <col min="10751" max="10751" width="2.140625" style="69" bestFit="1" customWidth="1"/>
    <col min="10752" max="10752" width="0.85546875" style="69" bestFit="1" customWidth="1"/>
    <col min="10753" max="10753" width="2" style="69" bestFit="1" customWidth="1"/>
    <col min="10754" max="10754" width="2.28515625" style="69" bestFit="1" customWidth="1"/>
    <col min="10755" max="10999" width="11.42578125" style="69"/>
    <col min="11000" max="11000" width="5.28515625" style="69" bestFit="1" customWidth="1"/>
    <col min="11001" max="11001" width="2.140625" style="69" bestFit="1" customWidth="1"/>
    <col min="11002" max="11002" width="0.85546875" style="69" bestFit="1" customWidth="1"/>
    <col min="11003" max="11004" width="2" style="69" bestFit="1" customWidth="1"/>
    <col min="11005" max="11005" width="1.140625" style="69" bestFit="1" customWidth="1"/>
    <col min="11006" max="11006" width="2" style="69" bestFit="1" customWidth="1"/>
    <col min="11007" max="11007" width="2.140625" style="69" bestFit="1" customWidth="1"/>
    <col min="11008" max="11008" width="0.85546875" style="69" bestFit="1" customWidth="1"/>
    <col min="11009" max="11009" width="2" style="69" bestFit="1" customWidth="1"/>
    <col min="11010" max="11010" width="2.28515625" style="69" bestFit="1" customWidth="1"/>
    <col min="11011" max="11255" width="11.42578125" style="69"/>
    <col min="11256" max="11256" width="5.28515625" style="69" bestFit="1" customWidth="1"/>
    <col min="11257" max="11257" width="2.140625" style="69" bestFit="1" customWidth="1"/>
    <col min="11258" max="11258" width="0.85546875" style="69" bestFit="1" customWidth="1"/>
    <col min="11259" max="11260" width="2" style="69" bestFit="1" customWidth="1"/>
    <col min="11261" max="11261" width="1.140625" style="69" bestFit="1" customWidth="1"/>
    <col min="11262" max="11262" width="2" style="69" bestFit="1" customWidth="1"/>
    <col min="11263" max="11263" width="2.140625" style="69" bestFit="1" customWidth="1"/>
    <col min="11264" max="11264" width="0.85546875" style="69" bestFit="1" customWidth="1"/>
    <col min="11265" max="11265" width="2" style="69" bestFit="1" customWidth="1"/>
    <col min="11266" max="11266" width="2.28515625" style="69" bestFit="1" customWidth="1"/>
    <col min="11267" max="11511" width="11.42578125" style="69"/>
    <col min="11512" max="11512" width="5.28515625" style="69" bestFit="1" customWidth="1"/>
    <col min="11513" max="11513" width="2.140625" style="69" bestFit="1" customWidth="1"/>
    <col min="11514" max="11514" width="0.85546875" style="69" bestFit="1" customWidth="1"/>
    <col min="11515" max="11516" width="2" style="69" bestFit="1" customWidth="1"/>
    <col min="11517" max="11517" width="1.140625" style="69" bestFit="1" customWidth="1"/>
    <col min="11518" max="11518" width="2" style="69" bestFit="1" customWidth="1"/>
    <col min="11519" max="11519" width="2.140625" style="69" bestFit="1" customWidth="1"/>
    <col min="11520" max="11520" width="0.85546875" style="69" bestFit="1" customWidth="1"/>
    <col min="11521" max="11521" width="2" style="69" bestFit="1" customWidth="1"/>
    <col min="11522" max="11522" width="2.28515625" style="69" bestFit="1" customWidth="1"/>
    <col min="11523" max="11767" width="11.42578125" style="69"/>
    <col min="11768" max="11768" width="5.28515625" style="69" bestFit="1" customWidth="1"/>
    <col min="11769" max="11769" width="2.140625" style="69" bestFit="1" customWidth="1"/>
    <col min="11770" max="11770" width="0.85546875" style="69" bestFit="1" customWidth="1"/>
    <col min="11771" max="11772" width="2" style="69" bestFit="1" customWidth="1"/>
    <col min="11773" max="11773" width="1.140625" style="69" bestFit="1" customWidth="1"/>
    <col min="11774" max="11774" width="2" style="69" bestFit="1" customWidth="1"/>
    <col min="11775" max="11775" width="2.140625" style="69" bestFit="1" customWidth="1"/>
    <col min="11776" max="11776" width="0.85546875" style="69" bestFit="1" customWidth="1"/>
    <col min="11777" max="11777" width="2" style="69" bestFit="1" customWidth="1"/>
    <col min="11778" max="11778" width="2.28515625" style="69" bestFit="1" customWidth="1"/>
    <col min="11779" max="12023" width="11.42578125" style="69"/>
    <col min="12024" max="12024" width="5.28515625" style="69" bestFit="1" customWidth="1"/>
    <col min="12025" max="12025" width="2.140625" style="69" bestFit="1" customWidth="1"/>
    <col min="12026" max="12026" width="0.85546875" style="69" bestFit="1" customWidth="1"/>
    <col min="12027" max="12028" width="2" style="69" bestFit="1" customWidth="1"/>
    <col min="12029" max="12029" width="1.140625" style="69" bestFit="1" customWidth="1"/>
    <col min="12030" max="12030" width="2" style="69" bestFit="1" customWidth="1"/>
    <col min="12031" max="12031" width="2.140625" style="69" bestFit="1" customWidth="1"/>
    <col min="12032" max="12032" width="0.85546875" style="69" bestFit="1" customWidth="1"/>
    <col min="12033" max="12033" width="2" style="69" bestFit="1" customWidth="1"/>
    <col min="12034" max="12034" width="2.28515625" style="69" bestFit="1" customWidth="1"/>
    <col min="12035" max="12279" width="11.42578125" style="69"/>
    <col min="12280" max="12280" width="5.28515625" style="69" bestFit="1" customWidth="1"/>
    <col min="12281" max="12281" width="2.140625" style="69" bestFit="1" customWidth="1"/>
    <col min="12282" max="12282" width="0.85546875" style="69" bestFit="1" customWidth="1"/>
    <col min="12283" max="12284" width="2" style="69" bestFit="1" customWidth="1"/>
    <col min="12285" max="12285" width="1.140625" style="69" bestFit="1" customWidth="1"/>
    <col min="12286" max="12286" width="2" style="69" bestFit="1" customWidth="1"/>
    <col min="12287" max="12287" width="2.140625" style="69" bestFit="1" customWidth="1"/>
    <col min="12288" max="12288" width="0.85546875" style="69" bestFit="1" customWidth="1"/>
    <col min="12289" max="12289" width="2" style="69" bestFit="1" customWidth="1"/>
    <col min="12290" max="12290" width="2.28515625" style="69" bestFit="1" customWidth="1"/>
    <col min="12291" max="12535" width="11.42578125" style="69"/>
    <col min="12536" max="12536" width="5.28515625" style="69" bestFit="1" customWidth="1"/>
    <col min="12537" max="12537" width="2.140625" style="69" bestFit="1" customWidth="1"/>
    <col min="12538" max="12538" width="0.85546875" style="69" bestFit="1" customWidth="1"/>
    <col min="12539" max="12540" width="2" style="69" bestFit="1" customWidth="1"/>
    <col min="12541" max="12541" width="1.140625" style="69" bestFit="1" customWidth="1"/>
    <col min="12542" max="12542" width="2" style="69" bestFit="1" customWidth="1"/>
    <col min="12543" max="12543" width="2.140625" style="69" bestFit="1" customWidth="1"/>
    <col min="12544" max="12544" width="0.85546875" style="69" bestFit="1" customWidth="1"/>
    <col min="12545" max="12545" width="2" style="69" bestFit="1" customWidth="1"/>
    <col min="12546" max="12546" width="2.28515625" style="69" bestFit="1" customWidth="1"/>
    <col min="12547" max="12791" width="11.42578125" style="69"/>
    <col min="12792" max="12792" width="5.28515625" style="69" bestFit="1" customWidth="1"/>
    <col min="12793" max="12793" width="2.140625" style="69" bestFit="1" customWidth="1"/>
    <col min="12794" max="12794" width="0.85546875" style="69" bestFit="1" customWidth="1"/>
    <col min="12795" max="12796" width="2" style="69" bestFit="1" customWidth="1"/>
    <col min="12797" max="12797" width="1.140625" style="69" bestFit="1" customWidth="1"/>
    <col min="12798" max="12798" width="2" style="69" bestFit="1" customWidth="1"/>
    <col min="12799" max="12799" width="2.140625" style="69" bestFit="1" customWidth="1"/>
    <col min="12800" max="12800" width="0.85546875" style="69" bestFit="1" customWidth="1"/>
    <col min="12801" max="12801" width="2" style="69" bestFit="1" customWidth="1"/>
    <col min="12802" max="12802" width="2.28515625" style="69" bestFit="1" customWidth="1"/>
    <col min="12803" max="13047" width="11.42578125" style="69"/>
    <col min="13048" max="13048" width="5.28515625" style="69" bestFit="1" customWidth="1"/>
    <col min="13049" max="13049" width="2.140625" style="69" bestFit="1" customWidth="1"/>
    <col min="13050" max="13050" width="0.85546875" style="69" bestFit="1" customWidth="1"/>
    <col min="13051" max="13052" width="2" style="69" bestFit="1" customWidth="1"/>
    <col min="13053" max="13053" width="1.140625" style="69" bestFit="1" customWidth="1"/>
    <col min="13054" max="13054" width="2" style="69" bestFit="1" customWidth="1"/>
    <col min="13055" max="13055" width="2.140625" style="69" bestFit="1" customWidth="1"/>
    <col min="13056" max="13056" width="0.85546875" style="69" bestFit="1" customWidth="1"/>
    <col min="13057" max="13057" width="2" style="69" bestFit="1" customWidth="1"/>
    <col min="13058" max="13058" width="2.28515625" style="69" bestFit="1" customWidth="1"/>
    <col min="13059" max="13303" width="11.42578125" style="69"/>
    <col min="13304" max="13304" width="5.28515625" style="69" bestFit="1" customWidth="1"/>
    <col min="13305" max="13305" width="2.140625" style="69" bestFit="1" customWidth="1"/>
    <col min="13306" max="13306" width="0.85546875" style="69" bestFit="1" customWidth="1"/>
    <col min="13307" max="13308" width="2" style="69" bestFit="1" customWidth="1"/>
    <col min="13309" max="13309" width="1.140625" style="69" bestFit="1" customWidth="1"/>
    <col min="13310" max="13310" width="2" style="69" bestFit="1" customWidth="1"/>
    <col min="13311" max="13311" width="2.140625" style="69" bestFit="1" customWidth="1"/>
    <col min="13312" max="13312" width="0.85546875" style="69" bestFit="1" customWidth="1"/>
    <col min="13313" max="13313" width="2" style="69" bestFit="1" customWidth="1"/>
    <col min="13314" max="13314" width="2.28515625" style="69" bestFit="1" customWidth="1"/>
    <col min="13315" max="13559" width="11.42578125" style="69"/>
    <col min="13560" max="13560" width="5.28515625" style="69" bestFit="1" customWidth="1"/>
    <col min="13561" max="13561" width="2.140625" style="69" bestFit="1" customWidth="1"/>
    <col min="13562" max="13562" width="0.85546875" style="69" bestFit="1" customWidth="1"/>
    <col min="13563" max="13564" width="2" style="69" bestFit="1" customWidth="1"/>
    <col min="13565" max="13565" width="1.140625" style="69" bestFit="1" customWidth="1"/>
    <col min="13566" max="13566" width="2" style="69" bestFit="1" customWidth="1"/>
    <col min="13567" max="13567" width="2.140625" style="69" bestFit="1" customWidth="1"/>
    <col min="13568" max="13568" width="0.85546875" style="69" bestFit="1" customWidth="1"/>
    <col min="13569" max="13569" width="2" style="69" bestFit="1" customWidth="1"/>
    <col min="13570" max="13570" width="2.28515625" style="69" bestFit="1" customWidth="1"/>
    <col min="13571" max="13815" width="11.42578125" style="69"/>
    <col min="13816" max="13816" width="5.28515625" style="69" bestFit="1" customWidth="1"/>
    <col min="13817" max="13817" width="2.140625" style="69" bestFit="1" customWidth="1"/>
    <col min="13818" max="13818" width="0.85546875" style="69" bestFit="1" customWidth="1"/>
    <col min="13819" max="13820" width="2" style="69" bestFit="1" customWidth="1"/>
    <col min="13821" max="13821" width="1.140625" style="69" bestFit="1" customWidth="1"/>
    <col min="13822" max="13822" width="2" style="69" bestFit="1" customWidth="1"/>
    <col min="13823" max="13823" width="2.140625" style="69" bestFit="1" customWidth="1"/>
    <col min="13824" max="13824" width="0.85546875" style="69" bestFit="1" customWidth="1"/>
    <col min="13825" max="13825" width="2" style="69" bestFit="1" customWidth="1"/>
    <col min="13826" max="13826" width="2.28515625" style="69" bestFit="1" customWidth="1"/>
    <col min="13827" max="14071" width="11.42578125" style="69"/>
    <col min="14072" max="14072" width="5.28515625" style="69" bestFit="1" customWidth="1"/>
    <col min="14073" max="14073" width="2.140625" style="69" bestFit="1" customWidth="1"/>
    <col min="14074" max="14074" width="0.85546875" style="69" bestFit="1" customWidth="1"/>
    <col min="14075" max="14076" width="2" style="69" bestFit="1" customWidth="1"/>
    <col min="14077" max="14077" width="1.140625" style="69" bestFit="1" customWidth="1"/>
    <col min="14078" max="14078" width="2" style="69" bestFit="1" customWidth="1"/>
    <col min="14079" max="14079" width="2.140625" style="69" bestFit="1" customWidth="1"/>
    <col min="14080" max="14080" width="0.85546875" style="69" bestFit="1" customWidth="1"/>
    <col min="14081" max="14081" width="2" style="69" bestFit="1" customWidth="1"/>
    <col min="14082" max="14082" width="2.28515625" style="69" bestFit="1" customWidth="1"/>
    <col min="14083" max="14327" width="11.42578125" style="69"/>
    <col min="14328" max="14328" width="5.28515625" style="69" bestFit="1" customWidth="1"/>
    <col min="14329" max="14329" width="2.140625" style="69" bestFit="1" customWidth="1"/>
    <col min="14330" max="14330" width="0.85546875" style="69" bestFit="1" customWidth="1"/>
    <col min="14331" max="14332" width="2" style="69" bestFit="1" customWidth="1"/>
    <col min="14333" max="14333" width="1.140625" style="69" bestFit="1" customWidth="1"/>
    <col min="14334" max="14334" width="2" style="69" bestFit="1" customWidth="1"/>
    <col min="14335" max="14335" width="2.140625" style="69" bestFit="1" customWidth="1"/>
    <col min="14336" max="14336" width="0.85546875" style="69" bestFit="1" customWidth="1"/>
    <col min="14337" max="14337" width="2" style="69" bestFit="1" customWidth="1"/>
    <col min="14338" max="14338" width="2.28515625" style="69" bestFit="1" customWidth="1"/>
    <col min="14339" max="14583" width="11.42578125" style="69"/>
    <col min="14584" max="14584" width="5.28515625" style="69" bestFit="1" customWidth="1"/>
    <col min="14585" max="14585" width="2.140625" style="69" bestFit="1" customWidth="1"/>
    <col min="14586" max="14586" width="0.85546875" style="69" bestFit="1" customWidth="1"/>
    <col min="14587" max="14588" width="2" style="69" bestFit="1" customWidth="1"/>
    <col min="14589" max="14589" width="1.140625" style="69" bestFit="1" customWidth="1"/>
    <col min="14590" max="14590" width="2" style="69" bestFit="1" customWidth="1"/>
    <col min="14591" max="14591" width="2.140625" style="69" bestFit="1" customWidth="1"/>
    <col min="14592" max="14592" width="0.85546875" style="69" bestFit="1" customWidth="1"/>
    <col min="14593" max="14593" width="2" style="69" bestFit="1" customWidth="1"/>
    <col min="14594" max="14594" width="2.28515625" style="69" bestFit="1" customWidth="1"/>
    <col min="14595" max="14839" width="11.42578125" style="69"/>
    <col min="14840" max="14840" width="5.28515625" style="69" bestFit="1" customWidth="1"/>
    <col min="14841" max="14841" width="2.140625" style="69" bestFit="1" customWidth="1"/>
    <col min="14842" max="14842" width="0.85546875" style="69" bestFit="1" customWidth="1"/>
    <col min="14843" max="14844" width="2" style="69" bestFit="1" customWidth="1"/>
    <col min="14845" max="14845" width="1.140625" style="69" bestFit="1" customWidth="1"/>
    <col min="14846" max="14846" width="2" style="69" bestFit="1" customWidth="1"/>
    <col min="14847" max="14847" width="2.140625" style="69" bestFit="1" customWidth="1"/>
    <col min="14848" max="14848" width="0.85546875" style="69" bestFit="1" customWidth="1"/>
    <col min="14849" max="14849" width="2" style="69" bestFit="1" customWidth="1"/>
    <col min="14850" max="14850" width="2.28515625" style="69" bestFit="1" customWidth="1"/>
    <col min="14851" max="15095" width="11.42578125" style="69"/>
    <col min="15096" max="15096" width="5.28515625" style="69" bestFit="1" customWidth="1"/>
    <col min="15097" max="15097" width="2.140625" style="69" bestFit="1" customWidth="1"/>
    <col min="15098" max="15098" width="0.85546875" style="69" bestFit="1" customWidth="1"/>
    <col min="15099" max="15100" width="2" style="69" bestFit="1" customWidth="1"/>
    <col min="15101" max="15101" width="1.140625" style="69" bestFit="1" customWidth="1"/>
    <col min="15102" max="15102" width="2" style="69" bestFit="1" customWidth="1"/>
    <col min="15103" max="15103" width="2.140625" style="69" bestFit="1" customWidth="1"/>
    <col min="15104" max="15104" width="0.85546875" style="69" bestFit="1" customWidth="1"/>
    <col min="15105" max="15105" width="2" style="69" bestFit="1" customWidth="1"/>
    <col min="15106" max="15106" width="2.28515625" style="69" bestFit="1" customWidth="1"/>
    <col min="15107" max="15351" width="11.42578125" style="69"/>
    <col min="15352" max="15352" width="5.28515625" style="69" bestFit="1" customWidth="1"/>
    <col min="15353" max="15353" width="2.140625" style="69" bestFit="1" customWidth="1"/>
    <col min="15354" max="15354" width="0.85546875" style="69" bestFit="1" customWidth="1"/>
    <col min="15355" max="15356" width="2" style="69" bestFit="1" customWidth="1"/>
    <col min="15357" max="15357" width="1.140625" style="69" bestFit="1" customWidth="1"/>
    <col min="15358" max="15358" width="2" style="69" bestFit="1" customWidth="1"/>
    <col min="15359" max="15359" width="2.140625" style="69" bestFit="1" customWidth="1"/>
    <col min="15360" max="15360" width="0.85546875" style="69" bestFit="1" customWidth="1"/>
    <col min="15361" max="15361" width="2" style="69" bestFit="1" customWidth="1"/>
    <col min="15362" max="15362" width="2.28515625" style="69" bestFit="1" customWidth="1"/>
    <col min="15363" max="15607" width="11.42578125" style="69"/>
    <col min="15608" max="15608" width="5.28515625" style="69" bestFit="1" customWidth="1"/>
    <col min="15609" max="15609" width="2.140625" style="69" bestFit="1" customWidth="1"/>
    <col min="15610" max="15610" width="0.85546875" style="69" bestFit="1" customWidth="1"/>
    <col min="15611" max="15612" width="2" style="69" bestFit="1" customWidth="1"/>
    <col min="15613" max="15613" width="1.140625" style="69" bestFit="1" customWidth="1"/>
    <col min="15614" max="15614" width="2" style="69" bestFit="1" customWidth="1"/>
    <col min="15615" max="15615" width="2.140625" style="69" bestFit="1" customWidth="1"/>
    <col min="15616" max="15616" width="0.85546875" style="69" bestFit="1" customWidth="1"/>
    <col min="15617" max="15617" width="2" style="69" bestFit="1" customWidth="1"/>
    <col min="15618" max="15618" width="2.28515625" style="69" bestFit="1" customWidth="1"/>
    <col min="15619" max="15863" width="11.42578125" style="69"/>
    <col min="15864" max="15864" width="5.28515625" style="69" bestFit="1" customWidth="1"/>
    <col min="15865" max="15865" width="2.140625" style="69" bestFit="1" customWidth="1"/>
    <col min="15866" max="15866" width="0.85546875" style="69" bestFit="1" customWidth="1"/>
    <col min="15867" max="15868" width="2" style="69" bestFit="1" customWidth="1"/>
    <col min="15869" max="15869" width="1.140625" style="69" bestFit="1" customWidth="1"/>
    <col min="15870" max="15870" width="2" style="69" bestFit="1" customWidth="1"/>
    <col min="15871" max="15871" width="2.140625" style="69" bestFit="1" customWidth="1"/>
    <col min="15872" max="15872" width="0.85546875" style="69" bestFit="1" customWidth="1"/>
    <col min="15873" max="15873" width="2" style="69" bestFit="1" customWidth="1"/>
    <col min="15874" max="15874" width="2.28515625" style="69" bestFit="1" customWidth="1"/>
    <col min="15875" max="16119" width="11.42578125" style="69"/>
    <col min="16120" max="16120" width="5.28515625" style="69" bestFit="1" customWidth="1"/>
    <col min="16121" max="16121" width="2.140625" style="69" bestFit="1" customWidth="1"/>
    <col min="16122" max="16122" width="0.85546875" style="69" bestFit="1" customWidth="1"/>
    <col min="16123" max="16124" width="2" style="69" bestFit="1" customWidth="1"/>
    <col min="16125" max="16125" width="1.140625" style="69" bestFit="1" customWidth="1"/>
    <col min="16126" max="16126" width="2" style="69" bestFit="1" customWidth="1"/>
    <col min="16127" max="16127" width="2.140625" style="69" bestFit="1" customWidth="1"/>
    <col min="16128" max="16128" width="0.85546875" style="69" bestFit="1" customWidth="1"/>
    <col min="16129" max="16129" width="2" style="69" bestFit="1" customWidth="1"/>
    <col min="16130" max="16130" width="2.28515625" style="69" bestFit="1" customWidth="1"/>
    <col min="16131" max="16384" width="11.42578125" style="69"/>
  </cols>
  <sheetData>
    <row r="1" spans="1:9" ht="20.25" x14ac:dyDescent="0.3">
      <c r="A1" s="206" t="s">
        <v>823</v>
      </c>
      <c r="B1" s="206"/>
      <c r="C1" s="206"/>
      <c r="D1" s="206"/>
      <c r="E1" s="206"/>
      <c r="F1" s="206"/>
      <c r="G1" s="206"/>
      <c r="H1" s="206"/>
      <c r="I1" s="108"/>
    </row>
    <row r="2" spans="1:9" ht="13.5" thickBot="1" x14ac:dyDescent="0.25">
      <c r="E2" s="109"/>
      <c r="F2" s="109"/>
    </row>
    <row r="3" spans="1:9" ht="18" customHeight="1" x14ac:dyDescent="0.25">
      <c r="B3" s="207" t="s">
        <v>662</v>
      </c>
      <c r="C3" s="208"/>
      <c r="E3" s="209" t="s">
        <v>691</v>
      </c>
      <c r="F3" s="210"/>
      <c r="G3" s="210"/>
      <c r="H3" s="210"/>
      <c r="I3" s="211"/>
    </row>
    <row r="4" spans="1:9" ht="38.25" x14ac:dyDescent="0.2">
      <c r="A4" s="110" t="s">
        <v>167</v>
      </c>
      <c r="B4" s="111" t="s">
        <v>166</v>
      </c>
      <c r="C4" s="112" t="s">
        <v>664</v>
      </c>
      <c r="D4" s="113" t="s">
        <v>665</v>
      </c>
      <c r="E4" s="114" t="s">
        <v>693</v>
      </c>
      <c r="F4" s="77" t="s">
        <v>578</v>
      </c>
      <c r="G4" s="77" t="s">
        <v>666</v>
      </c>
      <c r="H4" s="77" t="s">
        <v>667</v>
      </c>
      <c r="I4" s="79" t="s">
        <v>577</v>
      </c>
    </row>
    <row r="5" spans="1:9" x14ac:dyDescent="0.2">
      <c r="A5" s="92" t="str">
        <f>RESUMEN!A31</f>
        <v>TRANSPORTE</v>
      </c>
      <c r="B5" s="115">
        <f>RESUMEN!B31</f>
        <v>113809271181</v>
      </c>
      <c r="C5" s="116">
        <f t="shared" ref="C5:C16" si="0">B5/B$17</f>
        <v>0.23279829564203036</v>
      </c>
      <c r="D5" s="93">
        <f>RESUMEN!C31</f>
        <v>24517464769</v>
      </c>
      <c r="E5" s="117">
        <f>RESUMEN!D31</f>
        <v>1217945818</v>
      </c>
      <c r="F5" s="118">
        <f>RESUMEN!E31</f>
        <v>19582958453</v>
      </c>
      <c r="G5" s="118">
        <f>RESUMEN!F31</f>
        <v>20800904271</v>
      </c>
      <c r="H5" s="119">
        <f t="shared" ref="H5:H16" si="1">G5/G$17</f>
        <v>0.18871638753613634</v>
      </c>
      <c r="I5" s="96">
        <f>RESUMEN!G31</f>
        <v>68490902141</v>
      </c>
    </row>
    <row r="6" spans="1:9" x14ac:dyDescent="0.2">
      <c r="A6" s="92" t="str">
        <f>RESUMEN!A32</f>
        <v>MULTISECTORIAL</v>
      </c>
      <c r="B6" s="115">
        <f>RESUMEN!B32</f>
        <v>55926001576</v>
      </c>
      <c r="C6" s="116">
        <f t="shared" si="0"/>
        <v>0.11439733963554152</v>
      </c>
      <c r="D6" s="93">
        <f>RESUMEN!C32</f>
        <v>11805931560</v>
      </c>
      <c r="E6" s="117">
        <f>RESUMEN!D32</f>
        <v>1072552254</v>
      </c>
      <c r="F6" s="118">
        <f>RESUMEN!E32</f>
        <v>19247357362</v>
      </c>
      <c r="G6" s="118">
        <f>RESUMEN!F32</f>
        <v>20319909616</v>
      </c>
      <c r="H6" s="119">
        <f t="shared" si="1"/>
        <v>0.18435255928457608</v>
      </c>
      <c r="I6" s="96">
        <f>RESUMEN!G32</f>
        <v>23800160400</v>
      </c>
    </row>
    <row r="7" spans="1:9" x14ac:dyDescent="0.2">
      <c r="A7" s="92" t="str">
        <f>RESUMEN!A33</f>
        <v>SALUD</v>
      </c>
      <c r="B7" s="115">
        <f>RESUMEN!B33</f>
        <v>71899994880</v>
      </c>
      <c r="C7" s="116">
        <f t="shared" si="0"/>
        <v>0.14707234385250229</v>
      </c>
      <c r="D7" s="93">
        <f>RESUMEN!C33</f>
        <v>19993197187</v>
      </c>
      <c r="E7" s="117">
        <f>RESUMEN!D33</f>
        <v>833073315</v>
      </c>
      <c r="F7" s="118">
        <f>RESUMEN!E33</f>
        <v>13608205218</v>
      </c>
      <c r="G7" s="118">
        <f>RESUMEN!F33</f>
        <v>14441278533</v>
      </c>
      <c r="H7" s="119">
        <f t="shared" si="1"/>
        <v>0.13101862691375657</v>
      </c>
      <c r="I7" s="96">
        <f>RESUMEN!G33</f>
        <v>37465519160</v>
      </c>
    </row>
    <row r="8" spans="1:9" x14ac:dyDescent="0.2">
      <c r="A8" s="92" t="str">
        <f>RESUMEN!A34</f>
        <v>EDUCACIÓN Y CULTURA</v>
      </c>
      <c r="B8" s="115">
        <f>RESUMEN!B34</f>
        <v>89985650912.398926</v>
      </c>
      <c r="C8" s="116">
        <f t="shared" si="0"/>
        <v>0.18406678073993724</v>
      </c>
      <c r="D8" s="93">
        <f>RESUMEN!C34</f>
        <v>25932596238</v>
      </c>
      <c r="E8" s="117">
        <f>RESUMEN!D34</f>
        <v>2090924794</v>
      </c>
      <c r="F8" s="118">
        <f>RESUMEN!E34</f>
        <v>10469551499.770428</v>
      </c>
      <c r="G8" s="118">
        <f>RESUMEN!F34</f>
        <v>12560476293.770428</v>
      </c>
      <c r="H8" s="119">
        <f t="shared" si="1"/>
        <v>0.11395503200302352</v>
      </c>
      <c r="I8" s="96">
        <f>RESUMEN!G34</f>
        <v>51492578380.628487</v>
      </c>
    </row>
    <row r="9" spans="1:9" x14ac:dyDescent="0.2">
      <c r="A9" s="92" t="str">
        <f>RESUMEN!A35</f>
        <v>ENERGÍA</v>
      </c>
      <c r="B9" s="115">
        <f>RESUMEN!B35</f>
        <v>22098586728</v>
      </c>
      <c r="C9" s="116">
        <f t="shared" si="0"/>
        <v>4.5202937098105661E-2</v>
      </c>
      <c r="D9" s="93">
        <f>RESUMEN!C35</f>
        <v>10495183053</v>
      </c>
      <c r="E9" s="117">
        <f>RESUMEN!D35</f>
        <v>12993816</v>
      </c>
      <c r="F9" s="118">
        <f>RESUMEN!E35</f>
        <v>10185228888</v>
      </c>
      <c r="G9" s="118">
        <f>RESUMEN!F35</f>
        <v>10198222704</v>
      </c>
      <c r="H9" s="119">
        <f t="shared" si="1"/>
        <v>9.2523465466406135E-2</v>
      </c>
      <c r="I9" s="96">
        <f>RESUMEN!G35</f>
        <v>1405180971</v>
      </c>
    </row>
    <row r="10" spans="1:9" x14ac:dyDescent="0.2">
      <c r="A10" s="92" t="str">
        <f>RESUMEN!A36</f>
        <v>DEFENSA Y SEGURIDAD</v>
      </c>
      <c r="B10" s="115">
        <f>RESUMEN!B36</f>
        <v>18343731625.398922</v>
      </c>
      <c r="C10" s="116">
        <f t="shared" si="0"/>
        <v>3.7522333758873982E-2</v>
      </c>
      <c r="D10" s="93">
        <f>RESUMEN!C36</f>
        <v>2991877297</v>
      </c>
      <c r="E10" s="117">
        <f>RESUMEN!D36</f>
        <v>48362474</v>
      </c>
      <c r="F10" s="118">
        <f>RESUMEN!E36</f>
        <v>7574763574.7704287</v>
      </c>
      <c r="G10" s="118">
        <f>RESUMEN!F36</f>
        <v>7623126048.7704287</v>
      </c>
      <c r="H10" s="119">
        <f t="shared" si="1"/>
        <v>6.9160878340382606E-2</v>
      </c>
      <c r="I10" s="96">
        <f>RESUMEN!G36</f>
        <v>7728728279.6284904</v>
      </c>
    </row>
    <row r="11" spans="1:9" x14ac:dyDescent="0.2">
      <c r="A11" s="92" t="str">
        <f>RESUMEN!A37</f>
        <v>DEPORTE</v>
      </c>
      <c r="B11" s="115">
        <f>RESUMEN!B37</f>
        <v>29524386364.398918</v>
      </c>
      <c r="C11" s="116">
        <f t="shared" si="0"/>
        <v>6.039250365269299E-2</v>
      </c>
      <c r="D11" s="120">
        <f>RESUMEN!C37</f>
        <v>12886243499</v>
      </c>
      <c r="E11" s="117">
        <f>RESUMEN!D37</f>
        <v>7030232</v>
      </c>
      <c r="F11" s="118">
        <f>RESUMEN!E37</f>
        <v>7015182732.7704287</v>
      </c>
      <c r="G11" s="118">
        <f>RESUMEN!F37</f>
        <v>7022212964.7704287</v>
      </c>
      <c r="H11" s="119">
        <f t="shared" si="1"/>
        <v>6.37090890836155E-2</v>
      </c>
      <c r="I11" s="96">
        <f>RESUMEN!G37</f>
        <v>9615929900.6284904</v>
      </c>
    </row>
    <row r="12" spans="1:9" x14ac:dyDescent="0.2">
      <c r="A12" s="92" t="str">
        <f>RESUMEN!A38</f>
        <v>AGUA POTABLE Y ALCANTARILLADO</v>
      </c>
      <c r="B12" s="115">
        <f>RESUMEN!B38</f>
        <v>39357421022</v>
      </c>
      <c r="C12" s="116">
        <f t="shared" si="0"/>
        <v>8.0506099720257532E-2</v>
      </c>
      <c r="D12" s="93">
        <f>RESUMEN!C38</f>
        <v>11447070834</v>
      </c>
      <c r="E12" s="117">
        <f>RESUMEN!D38</f>
        <v>200893238</v>
      </c>
      <c r="F12" s="118">
        <f>RESUMEN!E38</f>
        <v>6270498084</v>
      </c>
      <c r="G12" s="118">
        <f>RESUMEN!F38</f>
        <v>6471391322</v>
      </c>
      <c r="H12" s="119">
        <f t="shared" si="1"/>
        <v>5.871175486938722E-2</v>
      </c>
      <c r="I12" s="96">
        <f>RESUMEN!G38</f>
        <v>21438958866</v>
      </c>
    </row>
    <row r="13" spans="1:9" x14ac:dyDescent="0.2">
      <c r="A13" s="92" t="str">
        <f>RESUMEN!A39</f>
        <v>SILVOAGROPECUARIO</v>
      </c>
      <c r="B13" s="115">
        <f>RESUMEN!B39</f>
        <v>11987848000</v>
      </c>
      <c r="C13" s="116">
        <f t="shared" si="0"/>
        <v>2.4521293861704537E-2</v>
      </c>
      <c r="D13" s="93">
        <f>RESUMEN!C39</f>
        <v>3194665795</v>
      </c>
      <c r="E13" s="117">
        <f>RESUMEN!D39</f>
        <v>0</v>
      </c>
      <c r="F13" s="118">
        <f>RESUMEN!E39</f>
        <v>4337579039</v>
      </c>
      <c r="G13" s="118">
        <f>RESUMEN!F39</f>
        <v>4337579039</v>
      </c>
      <c r="H13" s="119">
        <f t="shared" si="1"/>
        <v>3.935272410410421E-2</v>
      </c>
      <c r="I13" s="96">
        <f>RESUMEN!G39</f>
        <v>4455603166</v>
      </c>
    </row>
    <row r="14" spans="1:9" x14ac:dyDescent="0.2">
      <c r="A14" s="92" t="str">
        <f>RESUMEN!A40</f>
        <v>INDUSTRIA, COMERCIO, FINANZAS Y TURISMO</v>
      </c>
      <c r="B14" s="115">
        <f>RESUMEN!B40</f>
        <v>21403763920</v>
      </c>
      <c r="C14" s="116">
        <f t="shared" si="0"/>
        <v>4.378166830517613E-2</v>
      </c>
      <c r="D14" s="93">
        <f>RESUMEN!C40</f>
        <v>8755134603</v>
      </c>
      <c r="E14" s="117">
        <f>RESUMEN!D40</f>
        <v>3890464</v>
      </c>
      <c r="F14" s="118">
        <f>RESUMEN!E40</f>
        <v>2588296994.3333335</v>
      </c>
      <c r="G14" s="118">
        <f>RESUMEN!F40</f>
        <v>2592187458.3333335</v>
      </c>
      <c r="H14" s="119">
        <f t="shared" si="1"/>
        <v>2.3517643587983687E-2</v>
      </c>
      <c r="I14" s="96">
        <f>RESUMEN!G40</f>
        <v>10056441858.666666</v>
      </c>
    </row>
    <row r="15" spans="1:9" x14ac:dyDescent="0.2">
      <c r="A15" s="92" t="str">
        <f>RESUMEN!A41</f>
        <v>VIVIENDA</v>
      </c>
      <c r="B15" s="115">
        <f>RESUMEN!B41</f>
        <v>6241056687</v>
      </c>
      <c r="C15" s="116">
        <f t="shared" si="0"/>
        <v>1.2766159950433403E-2</v>
      </c>
      <c r="D15" s="93">
        <f>RESUMEN!C41</f>
        <v>579295995</v>
      </c>
      <c r="E15" s="117">
        <f>RESUMEN!D41</f>
        <v>51243211</v>
      </c>
      <c r="F15" s="118">
        <f>RESUMEN!E41</f>
        <v>2148967539</v>
      </c>
      <c r="G15" s="118">
        <f>RESUMEN!F41</f>
        <v>2200210750</v>
      </c>
      <c r="H15" s="119">
        <f t="shared" si="1"/>
        <v>1.9961431443009655E-2</v>
      </c>
      <c r="I15" s="96">
        <f>RESUMEN!G41</f>
        <v>3461549942</v>
      </c>
    </row>
    <row r="16" spans="1:9" x14ac:dyDescent="0.2">
      <c r="A16" s="121" t="str">
        <f>RESUMEN!A42</f>
        <v>PESCA</v>
      </c>
      <c r="B16" s="81">
        <f>RESUMEN!B42</f>
        <v>8297306000</v>
      </c>
      <c r="C16" s="82">
        <f t="shared" si="0"/>
        <v>1.6972243782744346E-2</v>
      </c>
      <c r="D16" s="83">
        <f>RESUMEN!C42</f>
        <v>2483786853</v>
      </c>
      <c r="E16" s="117">
        <f>RESUMEN!D42</f>
        <v>45024120</v>
      </c>
      <c r="F16" s="118">
        <f>RESUMEN!E42</f>
        <v>1610571665</v>
      </c>
      <c r="G16" s="118">
        <f>RESUMEN!F42</f>
        <v>1655595785</v>
      </c>
      <c r="H16" s="122">
        <f t="shared" si="1"/>
        <v>1.5020407367618421E-2</v>
      </c>
      <c r="I16" s="88">
        <f>RESUMEN!G42</f>
        <v>4157923362</v>
      </c>
    </row>
    <row r="17" spans="1:9" s="70" customFormat="1" ht="13.5" thickBot="1" x14ac:dyDescent="0.25">
      <c r="A17" s="72" t="s">
        <v>241</v>
      </c>
      <c r="B17" s="99">
        <f>SUM(B5:B16)</f>
        <v>488875018896.19678</v>
      </c>
      <c r="C17" s="123">
        <f>B17/B$17</f>
        <v>1</v>
      </c>
      <c r="D17" s="124">
        <f t="shared" ref="D17:I17" si="2">SUM(D5:D16)</f>
        <v>135082447683</v>
      </c>
      <c r="E17" s="99">
        <f t="shared" si="2"/>
        <v>5583933736</v>
      </c>
      <c r="F17" s="102">
        <f t="shared" si="2"/>
        <v>104639161049.64462</v>
      </c>
      <c r="G17" s="102">
        <f t="shared" si="2"/>
        <v>110223094785.64462</v>
      </c>
      <c r="H17" s="125">
        <f t="shared" si="2"/>
        <v>0.99999999999999989</v>
      </c>
      <c r="I17" s="126">
        <f t="shared" si="2"/>
        <v>243569476427.55209</v>
      </c>
    </row>
    <row r="19" spans="1:9" s="70" customFormat="1" x14ac:dyDescent="0.2">
      <c r="A19" s="69"/>
      <c r="B19" s="69"/>
      <c r="C19" s="69"/>
      <c r="D19" s="69"/>
      <c r="E19" s="69"/>
      <c r="F19" s="69"/>
      <c r="H19" s="69"/>
      <c r="I19" s="109" t="s">
        <v>565</v>
      </c>
    </row>
  </sheetData>
  <mergeCells count="3">
    <mergeCell ref="A1:H1"/>
    <mergeCell ref="B3:C3"/>
    <mergeCell ref="E3:I3"/>
  </mergeCells>
  <pageMargins left="1.4173228346456694" right="0.15748031496062992" top="0.55118110236220474" bottom="0.19685039370078741" header="0" footer="0"/>
  <pageSetup paperSize="5" scale="95" orientation="landscape" r:id="rId1"/>
  <headerFooter alignWithMargins="0">
    <oddHeader xml:space="preserve">&amp;L                          &amp;D&amp;RGobierno Regional De Los  Lagos
División de Análisis y Control de Gestión 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5"/>
  <sheetViews>
    <sheetView topLeftCell="A10" zoomScaleNormal="100" workbookViewId="0">
      <selection sqref="A1:J1"/>
    </sheetView>
  </sheetViews>
  <sheetFormatPr baseColWidth="10" defaultColWidth="11.42578125" defaultRowHeight="12.75" x14ac:dyDescent="0.2"/>
  <cols>
    <col min="1" max="1" width="12.85546875" style="69" bestFit="1" customWidth="1"/>
    <col min="2" max="2" width="14.7109375" style="69" bestFit="1" customWidth="1"/>
    <col min="3" max="3" width="7.85546875" style="69" bestFit="1" customWidth="1"/>
    <col min="4" max="4" width="14.7109375" style="69" bestFit="1" customWidth="1"/>
    <col min="5" max="5" width="13.7109375" style="69" bestFit="1" customWidth="1"/>
    <col min="6" max="7" width="14.7109375" style="69" customWidth="1"/>
    <col min="8" max="8" width="11.28515625" style="69" customWidth="1"/>
    <col min="9" max="9" width="14.28515625" style="69" customWidth="1"/>
    <col min="10" max="10" width="15.5703125" style="70" customWidth="1"/>
    <col min="11" max="11" width="14.7109375" style="69" hidden="1" customWidth="1"/>
    <col min="12" max="222" width="11.42578125" style="69"/>
    <col min="223" max="223" width="2.28515625" style="69" bestFit="1" customWidth="1"/>
    <col min="224" max="224" width="2.140625" style="69" bestFit="1" customWidth="1"/>
    <col min="225" max="225" width="1.140625" style="69" customWidth="1"/>
    <col min="226" max="227" width="2" style="69" bestFit="1" customWidth="1"/>
    <col min="228" max="229" width="2.140625" style="69" bestFit="1" customWidth="1"/>
    <col min="230" max="230" width="1.7109375" style="69" bestFit="1" customWidth="1"/>
    <col min="231" max="231" width="0.85546875" style="69" bestFit="1" customWidth="1"/>
    <col min="232" max="232" width="2" style="69" bestFit="1" customWidth="1"/>
    <col min="233" max="233" width="2.140625" style="69" bestFit="1" customWidth="1"/>
    <col min="234" max="478" width="11.42578125" style="69"/>
    <col min="479" max="479" width="2.28515625" style="69" bestFit="1" customWidth="1"/>
    <col min="480" max="480" width="2.140625" style="69" bestFit="1" customWidth="1"/>
    <col min="481" max="481" width="1.140625" style="69" customWidth="1"/>
    <col min="482" max="483" width="2" style="69" bestFit="1" customWidth="1"/>
    <col min="484" max="485" width="2.140625" style="69" bestFit="1" customWidth="1"/>
    <col min="486" max="486" width="1.7109375" style="69" bestFit="1" customWidth="1"/>
    <col min="487" max="487" width="0.85546875" style="69" bestFit="1" customWidth="1"/>
    <col min="488" max="488" width="2" style="69" bestFit="1" customWidth="1"/>
    <col min="489" max="489" width="2.140625" style="69" bestFit="1" customWidth="1"/>
    <col min="490" max="734" width="11.42578125" style="69"/>
    <col min="735" max="735" width="2.28515625" style="69" bestFit="1" customWidth="1"/>
    <col min="736" max="736" width="2.140625" style="69" bestFit="1" customWidth="1"/>
    <col min="737" max="737" width="1.140625" style="69" customWidth="1"/>
    <col min="738" max="739" width="2" style="69" bestFit="1" customWidth="1"/>
    <col min="740" max="741" width="2.140625" style="69" bestFit="1" customWidth="1"/>
    <col min="742" max="742" width="1.7109375" style="69" bestFit="1" customWidth="1"/>
    <col min="743" max="743" width="0.85546875" style="69" bestFit="1" customWidth="1"/>
    <col min="744" max="744" width="2" style="69" bestFit="1" customWidth="1"/>
    <col min="745" max="745" width="2.140625" style="69" bestFit="1" customWidth="1"/>
    <col min="746" max="990" width="11.42578125" style="69"/>
    <col min="991" max="991" width="2.28515625" style="69" bestFit="1" customWidth="1"/>
    <col min="992" max="992" width="2.140625" style="69" bestFit="1" customWidth="1"/>
    <col min="993" max="993" width="1.140625" style="69" customWidth="1"/>
    <col min="994" max="995" width="2" style="69" bestFit="1" customWidth="1"/>
    <col min="996" max="997" width="2.140625" style="69" bestFit="1" customWidth="1"/>
    <col min="998" max="998" width="1.7109375" style="69" bestFit="1" customWidth="1"/>
    <col min="999" max="999" width="0.85546875" style="69" bestFit="1" customWidth="1"/>
    <col min="1000" max="1000" width="2" style="69" bestFit="1" customWidth="1"/>
    <col min="1001" max="1001" width="2.140625" style="69" bestFit="1" customWidth="1"/>
    <col min="1002" max="1246" width="11.42578125" style="69"/>
    <col min="1247" max="1247" width="2.28515625" style="69" bestFit="1" customWidth="1"/>
    <col min="1248" max="1248" width="2.140625" style="69" bestFit="1" customWidth="1"/>
    <col min="1249" max="1249" width="1.140625" style="69" customWidth="1"/>
    <col min="1250" max="1251" width="2" style="69" bestFit="1" customWidth="1"/>
    <col min="1252" max="1253" width="2.140625" style="69" bestFit="1" customWidth="1"/>
    <col min="1254" max="1254" width="1.7109375" style="69" bestFit="1" customWidth="1"/>
    <col min="1255" max="1255" width="0.85546875" style="69" bestFit="1" customWidth="1"/>
    <col min="1256" max="1256" width="2" style="69" bestFit="1" customWidth="1"/>
    <col min="1257" max="1257" width="2.140625" style="69" bestFit="1" customWidth="1"/>
    <col min="1258" max="1502" width="11.42578125" style="69"/>
    <col min="1503" max="1503" width="2.28515625" style="69" bestFit="1" customWidth="1"/>
    <col min="1504" max="1504" width="2.140625" style="69" bestFit="1" customWidth="1"/>
    <col min="1505" max="1505" width="1.140625" style="69" customWidth="1"/>
    <col min="1506" max="1507" width="2" style="69" bestFit="1" customWidth="1"/>
    <col min="1508" max="1509" width="2.140625" style="69" bestFit="1" customWidth="1"/>
    <col min="1510" max="1510" width="1.7109375" style="69" bestFit="1" customWidth="1"/>
    <col min="1511" max="1511" width="0.85546875" style="69" bestFit="1" customWidth="1"/>
    <col min="1512" max="1512" width="2" style="69" bestFit="1" customWidth="1"/>
    <col min="1513" max="1513" width="2.140625" style="69" bestFit="1" customWidth="1"/>
    <col min="1514" max="1758" width="11.42578125" style="69"/>
    <col min="1759" max="1759" width="2.28515625" style="69" bestFit="1" customWidth="1"/>
    <col min="1760" max="1760" width="2.140625" style="69" bestFit="1" customWidth="1"/>
    <col min="1761" max="1761" width="1.140625" style="69" customWidth="1"/>
    <col min="1762" max="1763" width="2" style="69" bestFit="1" customWidth="1"/>
    <col min="1764" max="1765" width="2.140625" style="69" bestFit="1" customWidth="1"/>
    <col min="1766" max="1766" width="1.7109375" style="69" bestFit="1" customWidth="1"/>
    <col min="1767" max="1767" width="0.85546875" style="69" bestFit="1" customWidth="1"/>
    <col min="1768" max="1768" width="2" style="69" bestFit="1" customWidth="1"/>
    <col min="1769" max="1769" width="2.140625" style="69" bestFit="1" customWidth="1"/>
    <col min="1770" max="2014" width="11.42578125" style="69"/>
    <col min="2015" max="2015" width="2.28515625" style="69" bestFit="1" customWidth="1"/>
    <col min="2016" max="2016" width="2.140625" style="69" bestFit="1" customWidth="1"/>
    <col min="2017" max="2017" width="1.140625" style="69" customWidth="1"/>
    <col min="2018" max="2019" width="2" style="69" bestFit="1" customWidth="1"/>
    <col min="2020" max="2021" width="2.140625" style="69" bestFit="1" customWidth="1"/>
    <col min="2022" max="2022" width="1.7109375" style="69" bestFit="1" customWidth="1"/>
    <col min="2023" max="2023" width="0.85546875" style="69" bestFit="1" customWidth="1"/>
    <col min="2024" max="2024" width="2" style="69" bestFit="1" customWidth="1"/>
    <col min="2025" max="2025" width="2.140625" style="69" bestFit="1" customWidth="1"/>
    <col min="2026" max="2270" width="11.42578125" style="69"/>
    <col min="2271" max="2271" width="2.28515625" style="69" bestFit="1" customWidth="1"/>
    <col min="2272" max="2272" width="2.140625" style="69" bestFit="1" customWidth="1"/>
    <col min="2273" max="2273" width="1.140625" style="69" customWidth="1"/>
    <col min="2274" max="2275" width="2" style="69" bestFit="1" customWidth="1"/>
    <col min="2276" max="2277" width="2.140625" style="69" bestFit="1" customWidth="1"/>
    <col min="2278" max="2278" width="1.7109375" style="69" bestFit="1" customWidth="1"/>
    <col min="2279" max="2279" width="0.85546875" style="69" bestFit="1" customWidth="1"/>
    <col min="2280" max="2280" width="2" style="69" bestFit="1" customWidth="1"/>
    <col min="2281" max="2281" width="2.140625" style="69" bestFit="1" customWidth="1"/>
    <col min="2282" max="2526" width="11.42578125" style="69"/>
    <col min="2527" max="2527" width="2.28515625" style="69" bestFit="1" customWidth="1"/>
    <col min="2528" max="2528" width="2.140625" style="69" bestFit="1" customWidth="1"/>
    <col min="2529" max="2529" width="1.140625" style="69" customWidth="1"/>
    <col min="2530" max="2531" width="2" style="69" bestFit="1" customWidth="1"/>
    <col min="2532" max="2533" width="2.140625" style="69" bestFit="1" customWidth="1"/>
    <col min="2534" max="2534" width="1.7109375" style="69" bestFit="1" customWidth="1"/>
    <col min="2535" max="2535" width="0.85546875" style="69" bestFit="1" customWidth="1"/>
    <col min="2536" max="2536" width="2" style="69" bestFit="1" customWidth="1"/>
    <col min="2537" max="2537" width="2.140625" style="69" bestFit="1" customWidth="1"/>
    <col min="2538" max="2782" width="11.42578125" style="69"/>
    <col min="2783" max="2783" width="2.28515625" style="69" bestFit="1" customWidth="1"/>
    <col min="2784" max="2784" width="2.140625" style="69" bestFit="1" customWidth="1"/>
    <col min="2785" max="2785" width="1.140625" style="69" customWidth="1"/>
    <col min="2786" max="2787" width="2" style="69" bestFit="1" customWidth="1"/>
    <col min="2788" max="2789" width="2.140625" style="69" bestFit="1" customWidth="1"/>
    <col min="2790" max="2790" width="1.7109375" style="69" bestFit="1" customWidth="1"/>
    <col min="2791" max="2791" width="0.85546875" style="69" bestFit="1" customWidth="1"/>
    <col min="2792" max="2792" width="2" style="69" bestFit="1" customWidth="1"/>
    <col min="2793" max="2793" width="2.140625" style="69" bestFit="1" customWidth="1"/>
    <col min="2794" max="3038" width="11.42578125" style="69"/>
    <col min="3039" max="3039" width="2.28515625" style="69" bestFit="1" customWidth="1"/>
    <col min="3040" max="3040" width="2.140625" style="69" bestFit="1" customWidth="1"/>
    <col min="3041" max="3041" width="1.140625" style="69" customWidth="1"/>
    <col min="3042" max="3043" width="2" style="69" bestFit="1" customWidth="1"/>
    <col min="3044" max="3045" width="2.140625" style="69" bestFit="1" customWidth="1"/>
    <col min="3046" max="3046" width="1.7109375" style="69" bestFit="1" customWidth="1"/>
    <col min="3047" max="3047" width="0.85546875" style="69" bestFit="1" customWidth="1"/>
    <col min="3048" max="3048" width="2" style="69" bestFit="1" customWidth="1"/>
    <col min="3049" max="3049" width="2.140625" style="69" bestFit="1" customWidth="1"/>
    <col min="3050" max="3294" width="11.42578125" style="69"/>
    <col min="3295" max="3295" width="2.28515625" style="69" bestFit="1" customWidth="1"/>
    <col min="3296" max="3296" width="2.140625" style="69" bestFit="1" customWidth="1"/>
    <col min="3297" max="3297" width="1.140625" style="69" customWidth="1"/>
    <col min="3298" max="3299" width="2" style="69" bestFit="1" customWidth="1"/>
    <col min="3300" max="3301" width="2.140625" style="69" bestFit="1" customWidth="1"/>
    <col min="3302" max="3302" width="1.7109375" style="69" bestFit="1" customWidth="1"/>
    <col min="3303" max="3303" width="0.85546875" style="69" bestFit="1" customWidth="1"/>
    <col min="3304" max="3304" width="2" style="69" bestFit="1" customWidth="1"/>
    <col min="3305" max="3305" width="2.140625" style="69" bestFit="1" customWidth="1"/>
    <col min="3306" max="3550" width="11.42578125" style="69"/>
    <col min="3551" max="3551" width="2.28515625" style="69" bestFit="1" customWidth="1"/>
    <col min="3552" max="3552" width="2.140625" style="69" bestFit="1" customWidth="1"/>
    <col min="3553" max="3553" width="1.140625" style="69" customWidth="1"/>
    <col min="3554" max="3555" width="2" style="69" bestFit="1" customWidth="1"/>
    <col min="3556" max="3557" width="2.140625" style="69" bestFit="1" customWidth="1"/>
    <col min="3558" max="3558" width="1.7109375" style="69" bestFit="1" customWidth="1"/>
    <col min="3559" max="3559" width="0.85546875" style="69" bestFit="1" customWidth="1"/>
    <col min="3560" max="3560" width="2" style="69" bestFit="1" customWidth="1"/>
    <col min="3561" max="3561" width="2.140625" style="69" bestFit="1" customWidth="1"/>
    <col min="3562" max="3806" width="11.42578125" style="69"/>
    <col min="3807" max="3807" width="2.28515625" style="69" bestFit="1" customWidth="1"/>
    <col min="3808" max="3808" width="2.140625" style="69" bestFit="1" customWidth="1"/>
    <col min="3809" max="3809" width="1.140625" style="69" customWidth="1"/>
    <col min="3810" max="3811" width="2" style="69" bestFit="1" customWidth="1"/>
    <col min="3812" max="3813" width="2.140625" style="69" bestFit="1" customWidth="1"/>
    <col min="3814" max="3814" width="1.7109375" style="69" bestFit="1" customWidth="1"/>
    <col min="3815" max="3815" width="0.85546875" style="69" bestFit="1" customWidth="1"/>
    <col min="3816" max="3816" width="2" style="69" bestFit="1" customWidth="1"/>
    <col min="3817" max="3817" width="2.140625" style="69" bestFit="1" customWidth="1"/>
    <col min="3818" max="4062" width="11.42578125" style="69"/>
    <col min="4063" max="4063" width="2.28515625" style="69" bestFit="1" customWidth="1"/>
    <col min="4064" max="4064" width="2.140625" style="69" bestFit="1" customWidth="1"/>
    <col min="4065" max="4065" width="1.140625" style="69" customWidth="1"/>
    <col min="4066" max="4067" width="2" style="69" bestFit="1" customWidth="1"/>
    <col min="4068" max="4069" width="2.140625" style="69" bestFit="1" customWidth="1"/>
    <col min="4070" max="4070" width="1.7109375" style="69" bestFit="1" customWidth="1"/>
    <col min="4071" max="4071" width="0.85546875" style="69" bestFit="1" customWidth="1"/>
    <col min="4072" max="4072" width="2" style="69" bestFit="1" customWidth="1"/>
    <col min="4073" max="4073" width="2.140625" style="69" bestFit="1" customWidth="1"/>
    <col min="4074" max="4318" width="11.42578125" style="69"/>
    <col min="4319" max="4319" width="2.28515625" style="69" bestFit="1" customWidth="1"/>
    <col min="4320" max="4320" width="2.140625" style="69" bestFit="1" customWidth="1"/>
    <col min="4321" max="4321" width="1.140625" style="69" customWidth="1"/>
    <col min="4322" max="4323" width="2" style="69" bestFit="1" customWidth="1"/>
    <col min="4324" max="4325" width="2.140625" style="69" bestFit="1" customWidth="1"/>
    <col min="4326" max="4326" width="1.7109375" style="69" bestFit="1" customWidth="1"/>
    <col min="4327" max="4327" width="0.85546875" style="69" bestFit="1" customWidth="1"/>
    <col min="4328" max="4328" width="2" style="69" bestFit="1" customWidth="1"/>
    <col min="4329" max="4329" width="2.140625" style="69" bestFit="1" customWidth="1"/>
    <col min="4330" max="4574" width="11.42578125" style="69"/>
    <col min="4575" max="4575" width="2.28515625" style="69" bestFit="1" customWidth="1"/>
    <col min="4576" max="4576" width="2.140625" style="69" bestFit="1" customWidth="1"/>
    <col min="4577" max="4577" width="1.140625" style="69" customWidth="1"/>
    <col min="4578" max="4579" width="2" style="69" bestFit="1" customWidth="1"/>
    <col min="4580" max="4581" width="2.140625" style="69" bestFit="1" customWidth="1"/>
    <col min="4582" max="4582" width="1.7109375" style="69" bestFit="1" customWidth="1"/>
    <col min="4583" max="4583" width="0.85546875" style="69" bestFit="1" customWidth="1"/>
    <col min="4584" max="4584" width="2" style="69" bestFit="1" customWidth="1"/>
    <col min="4585" max="4585" width="2.140625" style="69" bestFit="1" customWidth="1"/>
    <col min="4586" max="4830" width="11.42578125" style="69"/>
    <col min="4831" max="4831" width="2.28515625" style="69" bestFit="1" customWidth="1"/>
    <col min="4832" max="4832" width="2.140625" style="69" bestFit="1" customWidth="1"/>
    <col min="4833" max="4833" width="1.140625" style="69" customWidth="1"/>
    <col min="4834" max="4835" width="2" style="69" bestFit="1" customWidth="1"/>
    <col min="4836" max="4837" width="2.140625" style="69" bestFit="1" customWidth="1"/>
    <col min="4838" max="4838" width="1.7109375" style="69" bestFit="1" customWidth="1"/>
    <col min="4839" max="4839" width="0.85546875" style="69" bestFit="1" customWidth="1"/>
    <col min="4840" max="4840" width="2" style="69" bestFit="1" customWidth="1"/>
    <col min="4841" max="4841" width="2.140625" style="69" bestFit="1" customWidth="1"/>
    <col min="4842" max="5086" width="11.42578125" style="69"/>
    <col min="5087" max="5087" width="2.28515625" style="69" bestFit="1" customWidth="1"/>
    <col min="5088" max="5088" width="2.140625" style="69" bestFit="1" customWidth="1"/>
    <col min="5089" max="5089" width="1.140625" style="69" customWidth="1"/>
    <col min="5090" max="5091" width="2" style="69" bestFit="1" customWidth="1"/>
    <col min="5092" max="5093" width="2.140625" style="69" bestFit="1" customWidth="1"/>
    <col min="5094" max="5094" width="1.7109375" style="69" bestFit="1" customWidth="1"/>
    <col min="5095" max="5095" width="0.85546875" style="69" bestFit="1" customWidth="1"/>
    <col min="5096" max="5096" width="2" style="69" bestFit="1" customWidth="1"/>
    <col min="5097" max="5097" width="2.140625" style="69" bestFit="1" customWidth="1"/>
    <col min="5098" max="5342" width="11.42578125" style="69"/>
    <col min="5343" max="5343" width="2.28515625" style="69" bestFit="1" customWidth="1"/>
    <col min="5344" max="5344" width="2.140625" style="69" bestFit="1" customWidth="1"/>
    <col min="5345" max="5345" width="1.140625" style="69" customWidth="1"/>
    <col min="5346" max="5347" width="2" style="69" bestFit="1" customWidth="1"/>
    <col min="5348" max="5349" width="2.140625" style="69" bestFit="1" customWidth="1"/>
    <col min="5350" max="5350" width="1.7109375" style="69" bestFit="1" customWidth="1"/>
    <col min="5351" max="5351" width="0.85546875" style="69" bestFit="1" customWidth="1"/>
    <col min="5352" max="5352" width="2" style="69" bestFit="1" customWidth="1"/>
    <col min="5353" max="5353" width="2.140625" style="69" bestFit="1" customWidth="1"/>
    <col min="5354" max="5598" width="11.42578125" style="69"/>
    <col min="5599" max="5599" width="2.28515625" style="69" bestFit="1" customWidth="1"/>
    <col min="5600" max="5600" width="2.140625" style="69" bestFit="1" customWidth="1"/>
    <col min="5601" max="5601" width="1.140625" style="69" customWidth="1"/>
    <col min="5602" max="5603" width="2" style="69" bestFit="1" customWidth="1"/>
    <col min="5604" max="5605" width="2.140625" style="69" bestFit="1" customWidth="1"/>
    <col min="5606" max="5606" width="1.7109375" style="69" bestFit="1" customWidth="1"/>
    <col min="5607" max="5607" width="0.85546875" style="69" bestFit="1" customWidth="1"/>
    <col min="5608" max="5608" width="2" style="69" bestFit="1" customWidth="1"/>
    <col min="5609" max="5609" width="2.140625" style="69" bestFit="1" customWidth="1"/>
    <col min="5610" max="5854" width="11.42578125" style="69"/>
    <col min="5855" max="5855" width="2.28515625" style="69" bestFit="1" customWidth="1"/>
    <col min="5856" max="5856" width="2.140625" style="69" bestFit="1" customWidth="1"/>
    <col min="5857" max="5857" width="1.140625" style="69" customWidth="1"/>
    <col min="5858" max="5859" width="2" style="69" bestFit="1" customWidth="1"/>
    <col min="5860" max="5861" width="2.140625" style="69" bestFit="1" customWidth="1"/>
    <col min="5862" max="5862" width="1.7109375" style="69" bestFit="1" customWidth="1"/>
    <col min="5863" max="5863" width="0.85546875" style="69" bestFit="1" customWidth="1"/>
    <col min="5864" max="5864" width="2" style="69" bestFit="1" customWidth="1"/>
    <col min="5865" max="5865" width="2.140625" style="69" bestFit="1" customWidth="1"/>
    <col min="5866" max="6110" width="11.42578125" style="69"/>
    <col min="6111" max="6111" width="2.28515625" style="69" bestFit="1" customWidth="1"/>
    <col min="6112" max="6112" width="2.140625" style="69" bestFit="1" customWidth="1"/>
    <col min="6113" max="6113" width="1.140625" style="69" customWidth="1"/>
    <col min="6114" max="6115" width="2" style="69" bestFit="1" customWidth="1"/>
    <col min="6116" max="6117" width="2.140625" style="69" bestFit="1" customWidth="1"/>
    <col min="6118" max="6118" width="1.7109375" style="69" bestFit="1" customWidth="1"/>
    <col min="6119" max="6119" width="0.85546875" style="69" bestFit="1" customWidth="1"/>
    <col min="6120" max="6120" width="2" style="69" bestFit="1" customWidth="1"/>
    <col min="6121" max="6121" width="2.140625" style="69" bestFit="1" customWidth="1"/>
    <col min="6122" max="6366" width="11.42578125" style="69"/>
    <col min="6367" max="6367" width="2.28515625" style="69" bestFit="1" customWidth="1"/>
    <col min="6368" max="6368" width="2.140625" style="69" bestFit="1" customWidth="1"/>
    <col min="6369" max="6369" width="1.140625" style="69" customWidth="1"/>
    <col min="6370" max="6371" width="2" style="69" bestFit="1" customWidth="1"/>
    <col min="6372" max="6373" width="2.140625" style="69" bestFit="1" customWidth="1"/>
    <col min="6374" max="6374" width="1.7109375" style="69" bestFit="1" customWidth="1"/>
    <col min="6375" max="6375" width="0.85546875" style="69" bestFit="1" customWidth="1"/>
    <col min="6376" max="6376" width="2" style="69" bestFit="1" customWidth="1"/>
    <col min="6377" max="6377" width="2.140625" style="69" bestFit="1" customWidth="1"/>
    <col min="6378" max="6622" width="11.42578125" style="69"/>
    <col min="6623" max="6623" width="2.28515625" style="69" bestFit="1" customWidth="1"/>
    <col min="6624" max="6624" width="2.140625" style="69" bestFit="1" customWidth="1"/>
    <col min="6625" max="6625" width="1.140625" style="69" customWidth="1"/>
    <col min="6626" max="6627" width="2" style="69" bestFit="1" customWidth="1"/>
    <col min="6628" max="6629" width="2.140625" style="69" bestFit="1" customWidth="1"/>
    <col min="6630" max="6630" width="1.7109375" style="69" bestFit="1" customWidth="1"/>
    <col min="6631" max="6631" width="0.85546875" style="69" bestFit="1" customWidth="1"/>
    <col min="6632" max="6632" width="2" style="69" bestFit="1" customWidth="1"/>
    <col min="6633" max="6633" width="2.140625" style="69" bestFit="1" customWidth="1"/>
    <col min="6634" max="6878" width="11.42578125" style="69"/>
    <col min="6879" max="6879" width="2.28515625" style="69" bestFit="1" customWidth="1"/>
    <col min="6880" max="6880" width="2.140625" style="69" bestFit="1" customWidth="1"/>
    <col min="6881" max="6881" width="1.140625" style="69" customWidth="1"/>
    <col min="6882" max="6883" width="2" style="69" bestFit="1" customWidth="1"/>
    <col min="6884" max="6885" width="2.140625" style="69" bestFit="1" customWidth="1"/>
    <col min="6886" max="6886" width="1.7109375" style="69" bestFit="1" customWidth="1"/>
    <col min="6887" max="6887" width="0.85546875" style="69" bestFit="1" customWidth="1"/>
    <col min="6888" max="6888" width="2" style="69" bestFit="1" customWidth="1"/>
    <col min="6889" max="6889" width="2.140625" style="69" bestFit="1" customWidth="1"/>
    <col min="6890" max="7134" width="11.42578125" style="69"/>
    <col min="7135" max="7135" width="2.28515625" style="69" bestFit="1" customWidth="1"/>
    <col min="7136" max="7136" width="2.140625" style="69" bestFit="1" customWidth="1"/>
    <col min="7137" max="7137" width="1.140625" style="69" customWidth="1"/>
    <col min="7138" max="7139" width="2" style="69" bestFit="1" customWidth="1"/>
    <col min="7140" max="7141" width="2.140625" style="69" bestFit="1" customWidth="1"/>
    <col min="7142" max="7142" width="1.7109375" style="69" bestFit="1" customWidth="1"/>
    <col min="7143" max="7143" width="0.85546875" style="69" bestFit="1" customWidth="1"/>
    <col min="7144" max="7144" width="2" style="69" bestFit="1" customWidth="1"/>
    <col min="7145" max="7145" width="2.140625" style="69" bestFit="1" customWidth="1"/>
    <col min="7146" max="7390" width="11.42578125" style="69"/>
    <col min="7391" max="7391" width="2.28515625" style="69" bestFit="1" customWidth="1"/>
    <col min="7392" max="7392" width="2.140625" style="69" bestFit="1" customWidth="1"/>
    <col min="7393" max="7393" width="1.140625" style="69" customWidth="1"/>
    <col min="7394" max="7395" width="2" style="69" bestFit="1" customWidth="1"/>
    <col min="7396" max="7397" width="2.140625" style="69" bestFit="1" customWidth="1"/>
    <col min="7398" max="7398" width="1.7109375" style="69" bestFit="1" customWidth="1"/>
    <col min="7399" max="7399" width="0.85546875" style="69" bestFit="1" customWidth="1"/>
    <col min="7400" max="7400" width="2" style="69" bestFit="1" customWidth="1"/>
    <col min="7401" max="7401" width="2.140625" style="69" bestFit="1" customWidth="1"/>
    <col min="7402" max="7646" width="11.42578125" style="69"/>
    <col min="7647" max="7647" width="2.28515625" style="69" bestFit="1" customWidth="1"/>
    <col min="7648" max="7648" width="2.140625" style="69" bestFit="1" customWidth="1"/>
    <col min="7649" max="7649" width="1.140625" style="69" customWidth="1"/>
    <col min="7650" max="7651" width="2" style="69" bestFit="1" customWidth="1"/>
    <col min="7652" max="7653" width="2.140625" style="69" bestFit="1" customWidth="1"/>
    <col min="7654" max="7654" width="1.7109375" style="69" bestFit="1" customWidth="1"/>
    <col min="7655" max="7655" width="0.85546875" style="69" bestFit="1" customWidth="1"/>
    <col min="7656" max="7656" width="2" style="69" bestFit="1" customWidth="1"/>
    <col min="7657" max="7657" width="2.140625" style="69" bestFit="1" customWidth="1"/>
    <col min="7658" max="7902" width="11.42578125" style="69"/>
    <col min="7903" max="7903" width="2.28515625" style="69" bestFit="1" customWidth="1"/>
    <col min="7904" max="7904" width="2.140625" style="69" bestFit="1" customWidth="1"/>
    <col min="7905" max="7905" width="1.140625" style="69" customWidth="1"/>
    <col min="7906" max="7907" width="2" style="69" bestFit="1" customWidth="1"/>
    <col min="7908" max="7909" width="2.140625" style="69" bestFit="1" customWidth="1"/>
    <col min="7910" max="7910" width="1.7109375" style="69" bestFit="1" customWidth="1"/>
    <col min="7911" max="7911" width="0.85546875" style="69" bestFit="1" customWidth="1"/>
    <col min="7912" max="7912" width="2" style="69" bestFit="1" customWidth="1"/>
    <col min="7913" max="7913" width="2.140625" style="69" bestFit="1" customWidth="1"/>
    <col min="7914" max="8158" width="11.42578125" style="69"/>
    <col min="8159" max="8159" width="2.28515625" style="69" bestFit="1" customWidth="1"/>
    <col min="8160" max="8160" width="2.140625" style="69" bestFit="1" customWidth="1"/>
    <col min="8161" max="8161" width="1.140625" style="69" customWidth="1"/>
    <col min="8162" max="8163" width="2" style="69" bestFit="1" customWidth="1"/>
    <col min="8164" max="8165" width="2.140625" style="69" bestFit="1" customWidth="1"/>
    <col min="8166" max="8166" width="1.7109375" style="69" bestFit="1" customWidth="1"/>
    <col min="8167" max="8167" width="0.85546875" style="69" bestFit="1" customWidth="1"/>
    <col min="8168" max="8168" width="2" style="69" bestFit="1" customWidth="1"/>
    <col min="8169" max="8169" width="2.140625" style="69" bestFit="1" customWidth="1"/>
    <col min="8170" max="8414" width="11.42578125" style="69"/>
    <col min="8415" max="8415" width="2.28515625" style="69" bestFit="1" customWidth="1"/>
    <col min="8416" max="8416" width="2.140625" style="69" bestFit="1" customWidth="1"/>
    <col min="8417" max="8417" width="1.140625" style="69" customWidth="1"/>
    <col min="8418" max="8419" width="2" style="69" bestFit="1" customWidth="1"/>
    <col min="8420" max="8421" width="2.140625" style="69" bestFit="1" customWidth="1"/>
    <col min="8422" max="8422" width="1.7109375" style="69" bestFit="1" customWidth="1"/>
    <col min="8423" max="8423" width="0.85546875" style="69" bestFit="1" customWidth="1"/>
    <col min="8424" max="8424" width="2" style="69" bestFit="1" customWidth="1"/>
    <col min="8425" max="8425" width="2.140625" style="69" bestFit="1" customWidth="1"/>
    <col min="8426" max="8670" width="11.42578125" style="69"/>
    <col min="8671" max="8671" width="2.28515625" style="69" bestFit="1" customWidth="1"/>
    <col min="8672" max="8672" width="2.140625" style="69" bestFit="1" customWidth="1"/>
    <col min="8673" max="8673" width="1.140625" style="69" customWidth="1"/>
    <col min="8674" max="8675" width="2" style="69" bestFit="1" customWidth="1"/>
    <col min="8676" max="8677" width="2.140625" style="69" bestFit="1" customWidth="1"/>
    <col min="8678" max="8678" width="1.7109375" style="69" bestFit="1" customWidth="1"/>
    <col min="8679" max="8679" width="0.85546875" style="69" bestFit="1" customWidth="1"/>
    <col min="8680" max="8680" width="2" style="69" bestFit="1" customWidth="1"/>
    <col min="8681" max="8681" width="2.140625" style="69" bestFit="1" customWidth="1"/>
    <col min="8682" max="8926" width="11.42578125" style="69"/>
    <col min="8927" max="8927" width="2.28515625" style="69" bestFit="1" customWidth="1"/>
    <col min="8928" max="8928" width="2.140625" style="69" bestFit="1" customWidth="1"/>
    <col min="8929" max="8929" width="1.140625" style="69" customWidth="1"/>
    <col min="8930" max="8931" width="2" style="69" bestFit="1" customWidth="1"/>
    <col min="8932" max="8933" width="2.140625" style="69" bestFit="1" customWidth="1"/>
    <col min="8934" max="8934" width="1.7109375" style="69" bestFit="1" customWidth="1"/>
    <col min="8935" max="8935" width="0.85546875" style="69" bestFit="1" customWidth="1"/>
    <col min="8936" max="8936" width="2" style="69" bestFit="1" customWidth="1"/>
    <col min="8937" max="8937" width="2.140625" style="69" bestFit="1" customWidth="1"/>
    <col min="8938" max="9182" width="11.42578125" style="69"/>
    <col min="9183" max="9183" width="2.28515625" style="69" bestFit="1" customWidth="1"/>
    <col min="9184" max="9184" width="2.140625" style="69" bestFit="1" customWidth="1"/>
    <col min="9185" max="9185" width="1.140625" style="69" customWidth="1"/>
    <col min="9186" max="9187" width="2" style="69" bestFit="1" customWidth="1"/>
    <col min="9188" max="9189" width="2.140625" style="69" bestFit="1" customWidth="1"/>
    <col min="9190" max="9190" width="1.7109375" style="69" bestFit="1" customWidth="1"/>
    <col min="9191" max="9191" width="0.85546875" style="69" bestFit="1" customWidth="1"/>
    <col min="9192" max="9192" width="2" style="69" bestFit="1" customWidth="1"/>
    <col min="9193" max="9193" width="2.140625" style="69" bestFit="1" customWidth="1"/>
    <col min="9194" max="9438" width="11.42578125" style="69"/>
    <col min="9439" max="9439" width="2.28515625" style="69" bestFit="1" customWidth="1"/>
    <col min="9440" max="9440" width="2.140625" style="69" bestFit="1" customWidth="1"/>
    <col min="9441" max="9441" width="1.140625" style="69" customWidth="1"/>
    <col min="9442" max="9443" width="2" style="69" bestFit="1" customWidth="1"/>
    <col min="9444" max="9445" width="2.140625" style="69" bestFit="1" customWidth="1"/>
    <col min="9446" max="9446" width="1.7109375" style="69" bestFit="1" customWidth="1"/>
    <col min="9447" max="9447" width="0.85546875" style="69" bestFit="1" customWidth="1"/>
    <col min="9448" max="9448" width="2" style="69" bestFit="1" customWidth="1"/>
    <col min="9449" max="9449" width="2.140625" style="69" bestFit="1" customWidth="1"/>
    <col min="9450" max="9694" width="11.42578125" style="69"/>
    <col min="9695" max="9695" width="2.28515625" style="69" bestFit="1" customWidth="1"/>
    <col min="9696" max="9696" width="2.140625" style="69" bestFit="1" customWidth="1"/>
    <col min="9697" max="9697" width="1.140625" style="69" customWidth="1"/>
    <col min="9698" max="9699" width="2" style="69" bestFit="1" customWidth="1"/>
    <col min="9700" max="9701" width="2.140625" style="69" bestFit="1" customWidth="1"/>
    <col min="9702" max="9702" width="1.7109375" style="69" bestFit="1" customWidth="1"/>
    <col min="9703" max="9703" width="0.85546875" style="69" bestFit="1" customWidth="1"/>
    <col min="9704" max="9704" width="2" style="69" bestFit="1" customWidth="1"/>
    <col min="9705" max="9705" width="2.140625" style="69" bestFit="1" customWidth="1"/>
    <col min="9706" max="9950" width="11.42578125" style="69"/>
    <col min="9951" max="9951" width="2.28515625" style="69" bestFit="1" customWidth="1"/>
    <col min="9952" max="9952" width="2.140625" style="69" bestFit="1" customWidth="1"/>
    <col min="9953" max="9953" width="1.140625" style="69" customWidth="1"/>
    <col min="9954" max="9955" width="2" style="69" bestFit="1" customWidth="1"/>
    <col min="9956" max="9957" width="2.140625" style="69" bestFit="1" customWidth="1"/>
    <col min="9958" max="9958" width="1.7109375" style="69" bestFit="1" customWidth="1"/>
    <col min="9959" max="9959" width="0.85546875" style="69" bestFit="1" customWidth="1"/>
    <col min="9960" max="9960" width="2" style="69" bestFit="1" customWidth="1"/>
    <col min="9961" max="9961" width="2.140625" style="69" bestFit="1" customWidth="1"/>
    <col min="9962" max="10206" width="11.42578125" style="69"/>
    <col min="10207" max="10207" width="2.28515625" style="69" bestFit="1" customWidth="1"/>
    <col min="10208" max="10208" width="2.140625" style="69" bestFit="1" customWidth="1"/>
    <col min="10209" max="10209" width="1.140625" style="69" customWidth="1"/>
    <col min="10210" max="10211" width="2" style="69" bestFit="1" customWidth="1"/>
    <col min="10212" max="10213" width="2.140625" style="69" bestFit="1" customWidth="1"/>
    <col min="10214" max="10214" width="1.7109375" style="69" bestFit="1" customWidth="1"/>
    <col min="10215" max="10215" width="0.85546875" style="69" bestFit="1" customWidth="1"/>
    <col min="10216" max="10216" width="2" style="69" bestFit="1" customWidth="1"/>
    <col min="10217" max="10217" width="2.140625" style="69" bestFit="1" customWidth="1"/>
    <col min="10218" max="10462" width="11.42578125" style="69"/>
    <col min="10463" max="10463" width="2.28515625" style="69" bestFit="1" customWidth="1"/>
    <col min="10464" max="10464" width="2.140625" style="69" bestFit="1" customWidth="1"/>
    <col min="10465" max="10465" width="1.140625" style="69" customWidth="1"/>
    <col min="10466" max="10467" width="2" style="69" bestFit="1" customWidth="1"/>
    <col min="10468" max="10469" width="2.140625" style="69" bestFit="1" customWidth="1"/>
    <col min="10470" max="10470" width="1.7109375" style="69" bestFit="1" customWidth="1"/>
    <col min="10471" max="10471" width="0.85546875" style="69" bestFit="1" customWidth="1"/>
    <col min="10472" max="10472" width="2" style="69" bestFit="1" customWidth="1"/>
    <col min="10473" max="10473" width="2.140625" style="69" bestFit="1" customWidth="1"/>
    <col min="10474" max="10718" width="11.42578125" style="69"/>
    <col min="10719" max="10719" width="2.28515625" style="69" bestFit="1" customWidth="1"/>
    <col min="10720" max="10720" width="2.140625" style="69" bestFit="1" customWidth="1"/>
    <col min="10721" max="10721" width="1.140625" style="69" customWidth="1"/>
    <col min="10722" max="10723" width="2" style="69" bestFit="1" customWidth="1"/>
    <col min="10724" max="10725" width="2.140625" style="69" bestFit="1" customWidth="1"/>
    <col min="10726" max="10726" width="1.7109375" style="69" bestFit="1" customWidth="1"/>
    <col min="10727" max="10727" width="0.85546875" style="69" bestFit="1" customWidth="1"/>
    <col min="10728" max="10728" width="2" style="69" bestFit="1" customWidth="1"/>
    <col min="10729" max="10729" width="2.140625" style="69" bestFit="1" customWidth="1"/>
    <col min="10730" max="10974" width="11.42578125" style="69"/>
    <col min="10975" max="10975" width="2.28515625" style="69" bestFit="1" customWidth="1"/>
    <col min="10976" max="10976" width="2.140625" style="69" bestFit="1" customWidth="1"/>
    <col min="10977" max="10977" width="1.140625" style="69" customWidth="1"/>
    <col min="10978" max="10979" width="2" style="69" bestFit="1" customWidth="1"/>
    <col min="10980" max="10981" width="2.140625" style="69" bestFit="1" customWidth="1"/>
    <col min="10982" max="10982" width="1.7109375" style="69" bestFit="1" customWidth="1"/>
    <col min="10983" max="10983" width="0.85546875" style="69" bestFit="1" customWidth="1"/>
    <col min="10984" max="10984" width="2" style="69" bestFit="1" customWidth="1"/>
    <col min="10985" max="10985" width="2.140625" style="69" bestFit="1" customWidth="1"/>
    <col min="10986" max="11230" width="11.42578125" style="69"/>
    <col min="11231" max="11231" width="2.28515625" style="69" bestFit="1" customWidth="1"/>
    <col min="11232" max="11232" width="2.140625" style="69" bestFit="1" customWidth="1"/>
    <col min="11233" max="11233" width="1.140625" style="69" customWidth="1"/>
    <col min="11234" max="11235" width="2" style="69" bestFit="1" customWidth="1"/>
    <col min="11236" max="11237" width="2.140625" style="69" bestFit="1" customWidth="1"/>
    <col min="11238" max="11238" width="1.7109375" style="69" bestFit="1" customWidth="1"/>
    <col min="11239" max="11239" width="0.85546875" style="69" bestFit="1" customWidth="1"/>
    <col min="11240" max="11240" width="2" style="69" bestFit="1" customWidth="1"/>
    <col min="11241" max="11241" width="2.140625" style="69" bestFit="1" customWidth="1"/>
    <col min="11242" max="11486" width="11.42578125" style="69"/>
    <col min="11487" max="11487" width="2.28515625" style="69" bestFit="1" customWidth="1"/>
    <col min="11488" max="11488" width="2.140625" style="69" bestFit="1" customWidth="1"/>
    <col min="11489" max="11489" width="1.140625" style="69" customWidth="1"/>
    <col min="11490" max="11491" width="2" style="69" bestFit="1" customWidth="1"/>
    <col min="11492" max="11493" width="2.140625" style="69" bestFit="1" customWidth="1"/>
    <col min="11494" max="11494" width="1.7109375" style="69" bestFit="1" customWidth="1"/>
    <col min="11495" max="11495" width="0.85546875" style="69" bestFit="1" customWidth="1"/>
    <col min="11496" max="11496" width="2" style="69" bestFit="1" customWidth="1"/>
    <col min="11497" max="11497" width="2.140625" style="69" bestFit="1" customWidth="1"/>
    <col min="11498" max="11742" width="11.42578125" style="69"/>
    <col min="11743" max="11743" width="2.28515625" style="69" bestFit="1" customWidth="1"/>
    <col min="11744" max="11744" width="2.140625" style="69" bestFit="1" customWidth="1"/>
    <col min="11745" max="11745" width="1.140625" style="69" customWidth="1"/>
    <col min="11746" max="11747" width="2" style="69" bestFit="1" customWidth="1"/>
    <col min="11748" max="11749" width="2.140625" style="69" bestFit="1" customWidth="1"/>
    <col min="11750" max="11750" width="1.7109375" style="69" bestFit="1" customWidth="1"/>
    <col min="11751" max="11751" width="0.85546875" style="69" bestFit="1" customWidth="1"/>
    <col min="11752" max="11752" width="2" style="69" bestFit="1" customWidth="1"/>
    <col min="11753" max="11753" width="2.140625" style="69" bestFit="1" customWidth="1"/>
    <col min="11754" max="11998" width="11.42578125" style="69"/>
    <col min="11999" max="11999" width="2.28515625" style="69" bestFit="1" customWidth="1"/>
    <col min="12000" max="12000" width="2.140625" style="69" bestFit="1" customWidth="1"/>
    <col min="12001" max="12001" width="1.140625" style="69" customWidth="1"/>
    <col min="12002" max="12003" width="2" style="69" bestFit="1" customWidth="1"/>
    <col min="12004" max="12005" width="2.140625" style="69" bestFit="1" customWidth="1"/>
    <col min="12006" max="12006" width="1.7109375" style="69" bestFit="1" customWidth="1"/>
    <col min="12007" max="12007" width="0.85546875" style="69" bestFit="1" customWidth="1"/>
    <col min="12008" max="12008" width="2" style="69" bestFit="1" customWidth="1"/>
    <col min="12009" max="12009" width="2.140625" style="69" bestFit="1" customWidth="1"/>
    <col min="12010" max="12254" width="11.42578125" style="69"/>
    <col min="12255" max="12255" width="2.28515625" style="69" bestFit="1" customWidth="1"/>
    <col min="12256" max="12256" width="2.140625" style="69" bestFit="1" customWidth="1"/>
    <col min="12257" max="12257" width="1.140625" style="69" customWidth="1"/>
    <col min="12258" max="12259" width="2" style="69" bestFit="1" customWidth="1"/>
    <col min="12260" max="12261" width="2.140625" style="69" bestFit="1" customWidth="1"/>
    <col min="12262" max="12262" width="1.7109375" style="69" bestFit="1" customWidth="1"/>
    <col min="12263" max="12263" width="0.85546875" style="69" bestFit="1" customWidth="1"/>
    <col min="12264" max="12264" width="2" style="69" bestFit="1" customWidth="1"/>
    <col min="12265" max="12265" width="2.140625" style="69" bestFit="1" customWidth="1"/>
    <col min="12266" max="12510" width="11.42578125" style="69"/>
    <col min="12511" max="12511" width="2.28515625" style="69" bestFit="1" customWidth="1"/>
    <col min="12512" max="12512" width="2.140625" style="69" bestFit="1" customWidth="1"/>
    <col min="12513" max="12513" width="1.140625" style="69" customWidth="1"/>
    <col min="12514" max="12515" width="2" style="69" bestFit="1" customWidth="1"/>
    <col min="12516" max="12517" width="2.140625" style="69" bestFit="1" customWidth="1"/>
    <col min="12518" max="12518" width="1.7109375" style="69" bestFit="1" customWidth="1"/>
    <col min="12519" max="12519" width="0.85546875" style="69" bestFit="1" customWidth="1"/>
    <col min="12520" max="12520" width="2" style="69" bestFit="1" customWidth="1"/>
    <col min="12521" max="12521" width="2.140625" style="69" bestFit="1" customWidth="1"/>
    <col min="12522" max="12766" width="11.42578125" style="69"/>
    <col min="12767" max="12767" width="2.28515625" style="69" bestFit="1" customWidth="1"/>
    <col min="12768" max="12768" width="2.140625" style="69" bestFit="1" customWidth="1"/>
    <col min="12769" max="12769" width="1.140625" style="69" customWidth="1"/>
    <col min="12770" max="12771" width="2" style="69" bestFit="1" customWidth="1"/>
    <col min="12772" max="12773" width="2.140625" style="69" bestFit="1" customWidth="1"/>
    <col min="12774" max="12774" width="1.7109375" style="69" bestFit="1" customWidth="1"/>
    <col min="12775" max="12775" width="0.85546875" style="69" bestFit="1" customWidth="1"/>
    <col min="12776" max="12776" width="2" style="69" bestFit="1" customWidth="1"/>
    <col min="12777" max="12777" width="2.140625" style="69" bestFit="1" customWidth="1"/>
    <col min="12778" max="13022" width="11.42578125" style="69"/>
    <col min="13023" max="13023" width="2.28515625" style="69" bestFit="1" customWidth="1"/>
    <col min="13024" max="13024" width="2.140625" style="69" bestFit="1" customWidth="1"/>
    <col min="13025" max="13025" width="1.140625" style="69" customWidth="1"/>
    <col min="13026" max="13027" width="2" style="69" bestFit="1" customWidth="1"/>
    <col min="13028" max="13029" width="2.140625" style="69" bestFit="1" customWidth="1"/>
    <col min="13030" max="13030" width="1.7109375" style="69" bestFit="1" customWidth="1"/>
    <col min="13031" max="13031" width="0.85546875" style="69" bestFit="1" customWidth="1"/>
    <col min="13032" max="13032" width="2" style="69" bestFit="1" customWidth="1"/>
    <col min="13033" max="13033" width="2.140625" style="69" bestFit="1" customWidth="1"/>
    <col min="13034" max="13278" width="11.42578125" style="69"/>
    <col min="13279" max="13279" width="2.28515625" style="69" bestFit="1" customWidth="1"/>
    <col min="13280" max="13280" width="2.140625" style="69" bestFit="1" customWidth="1"/>
    <col min="13281" max="13281" width="1.140625" style="69" customWidth="1"/>
    <col min="13282" max="13283" width="2" style="69" bestFit="1" customWidth="1"/>
    <col min="13284" max="13285" width="2.140625" style="69" bestFit="1" customWidth="1"/>
    <col min="13286" max="13286" width="1.7109375" style="69" bestFit="1" customWidth="1"/>
    <col min="13287" max="13287" width="0.85546875" style="69" bestFit="1" customWidth="1"/>
    <col min="13288" max="13288" width="2" style="69" bestFit="1" customWidth="1"/>
    <col min="13289" max="13289" width="2.140625" style="69" bestFit="1" customWidth="1"/>
    <col min="13290" max="13534" width="11.42578125" style="69"/>
    <col min="13535" max="13535" width="2.28515625" style="69" bestFit="1" customWidth="1"/>
    <col min="13536" max="13536" width="2.140625" style="69" bestFit="1" customWidth="1"/>
    <col min="13537" max="13537" width="1.140625" style="69" customWidth="1"/>
    <col min="13538" max="13539" width="2" style="69" bestFit="1" customWidth="1"/>
    <col min="13540" max="13541" width="2.140625" style="69" bestFit="1" customWidth="1"/>
    <col min="13542" max="13542" width="1.7109375" style="69" bestFit="1" customWidth="1"/>
    <col min="13543" max="13543" width="0.85546875" style="69" bestFit="1" customWidth="1"/>
    <col min="13544" max="13544" width="2" style="69" bestFit="1" customWidth="1"/>
    <col min="13545" max="13545" width="2.140625" style="69" bestFit="1" customWidth="1"/>
    <col min="13546" max="13790" width="11.42578125" style="69"/>
    <col min="13791" max="13791" width="2.28515625" style="69" bestFit="1" customWidth="1"/>
    <col min="13792" max="13792" width="2.140625" style="69" bestFit="1" customWidth="1"/>
    <col min="13793" max="13793" width="1.140625" style="69" customWidth="1"/>
    <col min="13794" max="13795" width="2" style="69" bestFit="1" customWidth="1"/>
    <col min="13796" max="13797" width="2.140625" style="69" bestFit="1" customWidth="1"/>
    <col min="13798" max="13798" width="1.7109375" style="69" bestFit="1" customWidth="1"/>
    <col min="13799" max="13799" width="0.85546875" style="69" bestFit="1" customWidth="1"/>
    <col min="13800" max="13800" width="2" style="69" bestFit="1" customWidth="1"/>
    <col min="13801" max="13801" width="2.140625" style="69" bestFit="1" customWidth="1"/>
    <col min="13802" max="14046" width="11.42578125" style="69"/>
    <col min="14047" max="14047" width="2.28515625" style="69" bestFit="1" customWidth="1"/>
    <col min="14048" max="14048" width="2.140625" style="69" bestFit="1" customWidth="1"/>
    <col min="14049" max="14049" width="1.140625" style="69" customWidth="1"/>
    <col min="14050" max="14051" width="2" style="69" bestFit="1" customWidth="1"/>
    <col min="14052" max="14053" width="2.140625" style="69" bestFit="1" customWidth="1"/>
    <col min="14054" max="14054" width="1.7109375" style="69" bestFit="1" customWidth="1"/>
    <col min="14055" max="14055" width="0.85546875" style="69" bestFit="1" customWidth="1"/>
    <col min="14056" max="14056" width="2" style="69" bestFit="1" customWidth="1"/>
    <col min="14057" max="14057" width="2.140625" style="69" bestFit="1" customWidth="1"/>
    <col min="14058" max="14302" width="11.42578125" style="69"/>
    <col min="14303" max="14303" width="2.28515625" style="69" bestFit="1" customWidth="1"/>
    <col min="14304" max="14304" width="2.140625" style="69" bestFit="1" customWidth="1"/>
    <col min="14305" max="14305" width="1.140625" style="69" customWidth="1"/>
    <col min="14306" max="14307" width="2" style="69" bestFit="1" customWidth="1"/>
    <col min="14308" max="14309" width="2.140625" style="69" bestFit="1" customWidth="1"/>
    <col min="14310" max="14310" width="1.7109375" style="69" bestFit="1" customWidth="1"/>
    <col min="14311" max="14311" width="0.85546875" style="69" bestFit="1" customWidth="1"/>
    <col min="14312" max="14312" width="2" style="69" bestFit="1" customWidth="1"/>
    <col min="14313" max="14313" width="2.140625" style="69" bestFit="1" customWidth="1"/>
    <col min="14314" max="14558" width="11.42578125" style="69"/>
    <col min="14559" max="14559" width="2.28515625" style="69" bestFit="1" customWidth="1"/>
    <col min="14560" max="14560" width="2.140625" style="69" bestFit="1" customWidth="1"/>
    <col min="14561" max="14561" width="1.140625" style="69" customWidth="1"/>
    <col min="14562" max="14563" width="2" style="69" bestFit="1" customWidth="1"/>
    <col min="14564" max="14565" width="2.140625" style="69" bestFit="1" customWidth="1"/>
    <col min="14566" max="14566" width="1.7109375" style="69" bestFit="1" customWidth="1"/>
    <col min="14567" max="14567" width="0.85546875" style="69" bestFit="1" customWidth="1"/>
    <col min="14568" max="14568" width="2" style="69" bestFit="1" customWidth="1"/>
    <col min="14569" max="14569" width="2.140625" style="69" bestFit="1" customWidth="1"/>
    <col min="14570" max="14814" width="11.42578125" style="69"/>
    <col min="14815" max="14815" width="2.28515625" style="69" bestFit="1" customWidth="1"/>
    <col min="14816" max="14816" width="2.140625" style="69" bestFit="1" customWidth="1"/>
    <col min="14817" max="14817" width="1.140625" style="69" customWidth="1"/>
    <col min="14818" max="14819" width="2" style="69" bestFit="1" customWidth="1"/>
    <col min="14820" max="14821" width="2.140625" style="69" bestFit="1" customWidth="1"/>
    <col min="14822" max="14822" width="1.7109375" style="69" bestFit="1" customWidth="1"/>
    <col min="14823" max="14823" width="0.85546875" style="69" bestFit="1" customWidth="1"/>
    <col min="14824" max="14824" width="2" style="69" bestFit="1" customWidth="1"/>
    <col min="14825" max="14825" width="2.140625" style="69" bestFit="1" customWidth="1"/>
    <col min="14826" max="15070" width="11.42578125" style="69"/>
    <col min="15071" max="15071" width="2.28515625" style="69" bestFit="1" customWidth="1"/>
    <col min="15072" max="15072" width="2.140625" style="69" bestFit="1" customWidth="1"/>
    <col min="15073" max="15073" width="1.140625" style="69" customWidth="1"/>
    <col min="15074" max="15075" width="2" style="69" bestFit="1" customWidth="1"/>
    <col min="15076" max="15077" width="2.140625" style="69" bestFit="1" customWidth="1"/>
    <col min="15078" max="15078" width="1.7109375" style="69" bestFit="1" customWidth="1"/>
    <col min="15079" max="15079" width="0.85546875" style="69" bestFit="1" customWidth="1"/>
    <col min="15080" max="15080" width="2" style="69" bestFit="1" customWidth="1"/>
    <col min="15081" max="15081" width="2.140625" style="69" bestFit="1" customWidth="1"/>
    <col min="15082" max="15326" width="11.42578125" style="69"/>
    <col min="15327" max="15327" width="2.28515625" style="69" bestFit="1" customWidth="1"/>
    <col min="15328" max="15328" width="2.140625" style="69" bestFit="1" customWidth="1"/>
    <col min="15329" max="15329" width="1.140625" style="69" customWidth="1"/>
    <col min="15330" max="15331" width="2" style="69" bestFit="1" customWidth="1"/>
    <col min="15332" max="15333" width="2.140625" style="69" bestFit="1" customWidth="1"/>
    <col min="15334" max="15334" width="1.7109375" style="69" bestFit="1" customWidth="1"/>
    <col min="15335" max="15335" width="0.85546875" style="69" bestFit="1" customWidth="1"/>
    <col min="15336" max="15336" width="2" style="69" bestFit="1" customWidth="1"/>
    <col min="15337" max="15337" width="2.140625" style="69" bestFit="1" customWidth="1"/>
    <col min="15338" max="15582" width="11.42578125" style="69"/>
    <col min="15583" max="15583" width="2.28515625" style="69" bestFit="1" customWidth="1"/>
    <col min="15584" max="15584" width="2.140625" style="69" bestFit="1" customWidth="1"/>
    <col min="15585" max="15585" width="1.140625" style="69" customWidth="1"/>
    <col min="15586" max="15587" width="2" style="69" bestFit="1" customWidth="1"/>
    <col min="15588" max="15589" width="2.140625" style="69" bestFit="1" customWidth="1"/>
    <col min="15590" max="15590" width="1.7109375" style="69" bestFit="1" customWidth="1"/>
    <col min="15591" max="15591" width="0.85546875" style="69" bestFit="1" customWidth="1"/>
    <col min="15592" max="15592" width="2" style="69" bestFit="1" customWidth="1"/>
    <col min="15593" max="15593" width="2.140625" style="69" bestFit="1" customWidth="1"/>
    <col min="15594" max="15838" width="11.42578125" style="69"/>
    <col min="15839" max="15839" width="2.28515625" style="69" bestFit="1" customWidth="1"/>
    <col min="15840" max="15840" width="2.140625" style="69" bestFit="1" customWidth="1"/>
    <col min="15841" max="15841" width="1.140625" style="69" customWidth="1"/>
    <col min="15842" max="15843" width="2" style="69" bestFit="1" customWidth="1"/>
    <col min="15844" max="15845" width="2.140625" style="69" bestFit="1" customWidth="1"/>
    <col min="15846" max="15846" width="1.7109375" style="69" bestFit="1" customWidth="1"/>
    <col min="15847" max="15847" width="0.85546875" style="69" bestFit="1" customWidth="1"/>
    <col min="15848" max="15848" width="2" style="69" bestFit="1" customWidth="1"/>
    <col min="15849" max="15849" width="2.140625" style="69" bestFit="1" customWidth="1"/>
    <col min="15850" max="16094" width="11.42578125" style="69"/>
    <col min="16095" max="16095" width="2.28515625" style="69" bestFit="1" customWidth="1"/>
    <col min="16096" max="16096" width="2.140625" style="69" bestFit="1" customWidth="1"/>
    <col min="16097" max="16097" width="1.140625" style="69" customWidth="1"/>
    <col min="16098" max="16099" width="2" style="69" bestFit="1" customWidth="1"/>
    <col min="16100" max="16101" width="2.140625" style="69" bestFit="1" customWidth="1"/>
    <col min="16102" max="16102" width="1.7109375" style="69" bestFit="1" customWidth="1"/>
    <col min="16103" max="16103" width="0.85546875" style="69" bestFit="1" customWidth="1"/>
    <col min="16104" max="16104" width="2" style="69" bestFit="1" customWidth="1"/>
    <col min="16105" max="16105" width="2.140625" style="69" bestFit="1" customWidth="1"/>
    <col min="16106" max="16384" width="11.42578125" style="69"/>
  </cols>
  <sheetData>
    <row r="1" spans="1:11" ht="20.25" x14ac:dyDescent="0.3">
      <c r="A1" s="206" t="s">
        <v>821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1" ht="13.5" thickBot="1" x14ac:dyDescent="0.25">
      <c r="E2" s="109"/>
      <c r="F2" s="109"/>
    </row>
    <row r="3" spans="1:11" ht="42" customHeight="1" x14ac:dyDescent="0.25">
      <c r="B3" s="207" t="s">
        <v>662</v>
      </c>
      <c r="C3" s="208"/>
      <c r="E3" s="212" t="s">
        <v>691</v>
      </c>
      <c r="F3" s="213"/>
      <c r="G3" s="213"/>
      <c r="H3" s="213"/>
      <c r="I3" s="213"/>
      <c r="J3" s="214"/>
    </row>
    <row r="4" spans="1:11" ht="38.25" x14ac:dyDescent="0.2">
      <c r="A4" s="127" t="s">
        <v>0</v>
      </c>
      <c r="B4" s="128" t="s">
        <v>166</v>
      </c>
      <c r="C4" s="129" t="s">
        <v>664</v>
      </c>
      <c r="D4" s="130" t="s">
        <v>665</v>
      </c>
      <c r="E4" s="131" t="s">
        <v>693</v>
      </c>
      <c r="F4" s="132" t="s">
        <v>578</v>
      </c>
      <c r="G4" s="133" t="s">
        <v>666</v>
      </c>
      <c r="H4" s="133" t="s">
        <v>680</v>
      </c>
      <c r="I4" s="134" t="s">
        <v>667</v>
      </c>
      <c r="J4" s="135" t="s">
        <v>577</v>
      </c>
    </row>
    <row r="5" spans="1:11" ht="15" x14ac:dyDescent="0.25">
      <c r="A5" s="92" t="str">
        <f>RESUMEN!A4</f>
        <v>OSORNO</v>
      </c>
      <c r="B5" s="115">
        <f>RESUMEN!B4</f>
        <v>100190571043.39891</v>
      </c>
      <c r="C5" s="116">
        <f t="shared" ref="C5:C11" si="0">B5/B$12</f>
        <v>0.20494107322074573</v>
      </c>
      <c r="D5" s="136">
        <f>RESUMEN!C4</f>
        <v>17333242711</v>
      </c>
      <c r="E5" s="137">
        <f>RESUMEN!D4</f>
        <v>1250517968</v>
      </c>
      <c r="F5" s="138">
        <f>RESUMEN!E4</f>
        <v>23697777855.398922</v>
      </c>
      <c r="G5" s="139">
        <f>RESUMEN!F4</f>
        <v>24948295823.398922</v>
      </c>
      <c r="H5" s="140">
        <f t="shared" ref="H5:H11" si="1">E5/G5</f>
        <v>5.012438432075763E-2</v>
      </c>
      <c r="I5" s="141">
        <f t="shared" ref="I5:I11" si="2">G5/G$12</f>
        <v>0.22634363398992649</v>
      </c>
      <c r="J5" s="96">
        <f>RESUMEN!G4</f>
        <v>57909032509</v>
      </c>
      <c r="K5" s="70">
        <v>22126741578</v>
      </c>
    </row>
    <row r="6" spans="1:11" ht="15" x14ac:dyDescent="0.25">
      <c r="A6" s="92" t="str">
        <f>RESUMEN!A5</f>
        <v>LLANQUIHUE</v>
      </c>
      <c r="B6" s="115">
        <f>RESUMEN!B5</f>
        <v>131784894639</v>
      </c>
      <c r="C6" s="116">
        <f t="shared" si="0"/>
        <v>0.26956765951459261</v>
      </c>
      <c r="D6" s="136">
        <f>RESUMEN!C5</f>
        <v>43406071374</v>
      </c>
      <c r="E6" s="137">
        <f>RESUMEN!D5</f>
        <v>1312454588</v>
      </c>
      <c r="F6" s="138">
        <f>RESUMEN!E5</f>
        <v>24549978791.114529</v>
      </c>
      <c r="G6" s="139">
        <f>RESUMEN!F5</f>
        <v>25862433379.114529</v>
      </c>
      <c r="H6" s="140">
        <f t="shared" si="1"/>
        <v>5.074752900320223E-2</v>
      </c>
      <c r="I6" s="141">
        <f t="shared" si="2"/>
        <v>0.23463715503008026</v>
      </c>
      <c r="J6" s="96">
        <f>RESUMEN!G5</f>
        <v>62516389885.88546</v>
      </c>
      <c r="K6" s="70">
        <v>23947149319</v>
      </c>
    </row>
    <row r="7" spans="1:11" ht="15" x14ac:dyDescent="0.25">
      <c r="A7" s="92" t="str">
        <f>RESUMEN!A6</f>
        <v>CHILOE</v>
      </c>
      <c r="B7" s="115">
        <f>RESUMEN!B6</f>
        <v>100016347779.39893</v>
      </c>
      <c r="C7" s="116">
        <f t="shared" si="0"/>
        <v>0.20458469734293272</v>
      </c>
      <c r="D7" s="136">
        <f>RESUMEN!C6</f>
        <v>31079750849</v>
      </c>
      <c r="E7" s="137">
        <f>RESUMEN!D6</f>
        <v>1305250097</v>
      </c>
      <c r="F7" s="138">
        <f>RESUMEN!E6</f>
        <v>24223331489.398918</v>
      </c>
      <c r="G7" s="139">
        <f>RESUMEN!F6</f>
        <v>25528581586.398918</v>
      </c>
      <c r="H7" s="140">
        <f t="shared" si="1"/>
        <v>5.1128970584695912E-2</v>
      </c>
      <c r="I7" s="141">
        <f t="shared" si="2"/>
        <v>0.23160828169491521</v>
      </c>
      <c r="J7" s="96">
        <f>RESUMEN!G6</f>
        <v>43408015344</v>
      </c>
      <c r="K7" s="70">
        <v>23132841009</v>
      </c>
    </row>
    <row r="8" spans="1:11" ht="15" x14ac:dyDescent="0.25">
      <c r="A8" s="92" t="str">
        <f>RESUMEN!A7</f>
        <v>FOMENTO</v>
      </c>
      <c r="B8" s="115">
        <f>RESUMEN!B7</f>
        <v>44257864301</v>
      </c>
      <c r="C8" s="116">
        <f t="shared" si="0"/>
        <v>9.0530018083000693E-2</v>
      </c>
      <c r="D8" s="136">
        <f>RESUMEN!C7</f>
        <v>12725732706</v>
      </c>
      <c r="E8" s="137">
        <f>RESUMEN!D7</f>
        <v>45024120</v>
      </c>
      <c r="F8" s="138">
        <f>RESUMEN!E7</f>
        <v>13253351387.333332</v>
      </c>
      <c r="G8" s="139">
        <f>RESUMEN!F7</f>
        <v>13298375507.333332</v>
      </c>
      <c r="H8" s="140">
        <f t="shared" si="1"/>
        <v>3.3856857159110633E-3</v>
      </c>
      <c r="I8" s="141">
        <f t="shared" si="2"/>
        <v>0.12064962912895187</v>
      </c>
      <c r="J8" s="96">
        <f>RESUMEN!G7</f>
        <v>18233756087.666668</v>
      </c>
      <c r="K8" s="70">
        <v>22009223558</v>
      </c>
    </row>
    <row r="9" spans="1:11" ht="15" x14ac:dyDescent="0.25">
      <c r="A9" s="142" t="str">
        <f>RESUMEN!A8</f>
        <v>PALENA</v>
      </c>
      <c r="B9" s="115">
        <f>RESUMEN!B8</f>
        <v>98736944133.398926</v>
      </c>
      <c r="C9" s="116">
        <f t="shared" si="0"/>
        <v>0.20196766109328204</v>
      </c>
      <c r="D9" s="136">
        <f>RESUMEN!C8</f>
        <v>29541980043</v>
      </c>
      <c r="E9" s="137">
        <f>RESUMEN!D8</f>
        <v>1670686963</v>
      </c>
      <c r="F9" s="138">
        <f>RESUMEN!E8</f>
        <v>13254165526.398918</v>
      </c>
      <c r="G9" s="139">
        <f>RESUMEN!F8</f>
        <v>14924852489.398918</v>
      </c>
      <c r="H9" s="140">
        <f t="shared" si="1"/>
        <v>0.111939931345163</v>
      </c>
      <c r="I9" s="141">
        <f t="shared" si="2"/>
        <v>0.13540585590001705</v>
      </c>
      <c r="J9" s="96">
        <f>RESUMEN!G8</f>
        <v>54270111601</v>
      </c>
      <c r="K9" s="70">
        <v>4121687000</v>
      </c>
    </row>
    <row r="10" spans="1:11" ht="15" x14ac:dyDescent="0.25">
      <c r="A10" s="142" t="str">
        <f>RESUMEN!A9</f>
        <v>BOMBEROS</v>
      </c>
      <c r="B10" s="115">
        <f>RESUMEN!B9</f>
        <v>2206010000</v>
      </c>
      <c r="C10" s="116">
        <f t="shared" si="0"/>
        <v>4.5124212011913084E-3</v>
      </c>
      <c r="D10" s="136">
        <f>RESUMEN!C9</f>
        <v>0</v>
      </c>
      <c r="E10" s="137">
        <f>RESUMEN!D9</f>
        <v>0</v>
      </c>
      <c r="F10" s="138">
        <f>RESUMEN!E9</f>
        <v>1722231000</v>
      </c>
      <c r="G10" s="139">
        <f>RESUMEN!F9</f>
        <v>1722231000</v>
      </c>
      <c r="H10" s="140">
        <f t="shared" si="1"/>
        <v>0</v>
      </c>
      <c r="I10" s="141">
        <f t="shared" si="2"/>
        <v>1.5624955943664014E-2</v>
      </c>
      <c r="J10" s="96">
        <f>RESUMEN!G9</f>
        <v>483779000</v>
      </c>
      <c r="K10" s="70"/>
    </row>
    <row r="11" spans="1:11" ht="15" x14ac:dyDescent="0.25">
      <c r="A11" s="142" t="str">
        <f>RESUMEN!A10</f>
        <v>REGIONAL</v>
      </c>
      <c r="B11" s="115">
        <f>RESUMEN!B10</f>
        <v>11682387000</v>
      </c>
      <c r="C11" s="116">
        <f t="shared" si="0"/>
        <v>2.3896469544254891E-2</v>
      </c>
      <c r="D11" s="136">
        <f>RESUMEN!C10</f>
        <v>995670000</v>
      </c>
      <c r="E11" s="137">
        <f>RESUMEN!D10</f>
        <v>0</v>
      </c>
      <c r="F11" s="138">
        <f>RESUMEN!E10</f>
        <v>3938325000</v>
      </c>
      <c r="G11" s="139">
        <f>RESUMEN!F10</f>
        <v>3938325000</v>
      </c>
      <c r="H11" s="140">
        <f t="shared" si="1"/>
        <v>0</v>
      </c>
      <c r="I11" s="141">
        <f t="shared" si="2"/>
        <v>3.5730488312445068E-2</v>
      </c>
      <c r="J11" s="96">
        <f>RESUMEN!G10</f>
        <v>6748392000</v>
      </c>
      <c r="K11" s="70">
        <v>5390362000</v>
      </c>
    </row>
    <row r="12" spans="1:11" ht="13.5" thickBot="1" x14ac:dyDescent="0.25">
      <c r="A12" s="143" t="s">
        <v>241</v>
      </c>
      <c r="B12" s="144">
        <f t="shared" ref="B12:G12" si="3">SUM(B5:B11)</f>
        <v>488875018896.19678</v>
      </c>
      <c r="C12" s="190">
        <f t="shared" si="3"/>
        <v>0.99999999999999989</v>
      </c>
      <c r="D12" s="145">
        <f t="shared" si="3"/>
        <v>135082447683</v>
      </c>
      <c r="E12" s="144">
        <f t="shared" si="3"/>
        <v>5583933736</v>
      </c>
      <c r="F12" s="146">
        <f t="shared" si="3"/>
        <v>104639161049.64462</v>
      </c>
      <c r="G12" s="147">
        <f t="shared" si="3"/>
        <v>110223094785.64462</v>
      </c>
      <c r="H12" s="148">
        <f>(E12/G12)</f>
        <v>5.066028808988992E-2</v>
      </c>
      <c r="I12" s="149">
        <f>SUM(I5:I11)</f>
        <v>0.99999999999999989</v>
      </c>
      <c r="J12" s="150">
        <f>SUM(J5:J11)</f>
        <v>243569476427.55212</v>
      </c>
      <c r="K12" s="97">
        <f>SUM(K5:K11)</f>
        <v>100728004464</v>
      </c>
    </row>
    <row r="13" spans="1:11" x14ac:dyDescent="0.2">
      <c r="B13" s="215" t="s">
        <v>681</v>
      </c>
      <c r="C13" s="215"/>
      <c r="D13" s="215"/>
      <c r="E13" s="215"/>
      <c r="F13" s="215"/>
      <c r="G13" s="215"/>
      <c r="H13" s="215"/>
    </row>
    <row r="14" spans="1:11" x14ac:dyDescent="0.2">
      <c r="B14" s="215"/>
      <c r="C14" s="215"/>
      <c r="D14" s="215"/>
      <c r="E14" s="215"/>
      <c r="F14" s="215"/>
      <c r="G14" s="215"/>
      <c r="H14" s="215"/>
    </row>
    <row r="15" spans="1:11" x14ac:dyDescent="0.2">
      <c r="B15" s="215"/>
      <c r="C15" s="215"/>
      <c r="D15" s="215"/>
      <c r="E15" s="215"/>
      <c r="F15" s="215"/>
      <c r="G15" s="215"/>
      <c r="H15" s="215"/>
    </row>
  </sheetData>
  <mergeCells count="4">
    <mergeCell ref="A1:J1"/>
    <mergeCell ref="B3:C3"/>
    <mergeCell ref="E3:J3"/>
    <mergeCell ref="B13:H15"/>
  </mergeCells>
  <pageMargins left="1.4173228346456694" right="0.23622047244094491" top="0.62992125984251968" bottom="0.23622047244094491" header="0" footer="0"/>
  <pageSetup paperSize="5" scale="95" orientation="landscape" r:id="rId1"/>
  <headerFooter alignWithMargins="0">
    <oddHeader xml:space="preserve">&amp;L                       &amp;D&amp;RGobierno Regional De Los  Lagos
División de Análisis y Control de Gestión 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4"/>
  <sheetViews>
    <sheetView topLeftCell="A10" workbookViewId="0">
      <selection activeCell="O31" sqref="O31"/>
    </sheetView>
  </sheetViews>
  <sheetFormatPr baseColWidth="10" defaultColWidth="11.42578125" defaultRowHeight="12.75" x14ac:dyDescent="0.2"/>
  <cols>
    <col min="1" max="1" width="15.140625" style="69" customWidth="1"/>
    <col min="2" max="2" width="14.7109375" style="69" bestFit="1" customWidth="1"/>
    <col min="3" max="3" width="7.85546875" style="69" bestFit="1" customWidth="1"/>
    <col min="4" max="4" width="15.85546875" style="69" customWidth="1"/>
    <col min="5" max="5" width="16.42578125" style="69" customWidth="1"/>
    <col min="6" max="6" width="14.7109375" style="69" customWidth="1"/>
    <col min="7" max="7" width="14.7109375" style="69" bestFit="1" customWidth="1"/>
    <col min="8" max="8" width="14.28515625" style="69" bestFit="1" customWidth="1"/>
    <col min="9" max="9" width="14.42578125" style="69" customWidth="1"/>
    <col min="10" max="10" width="16.140625" style="69" customWidth="1"/>
    <col min="11" max="11" width="15.42578125" style="69" customWidth="1"/>
    <col min="12" max="12" width="13.7109375" style="69" bestFit="1" customWidth="1"/>
    <col min="13" max="13" width="14.7109375" style="69" bestFit="1" customWidth="1"/>
    <col min="14" max="14" width="14.28515625" style="70" bestFit="1" customWidth="1"/>
    <col min="15" max="15" width="15.7109375" style="69" customWidth="1"/>
    <col min="16" max="16" width="11.42578125" style="69"/>
    <col min="17" max="17" width="11.5703125" style="69" bestFit="1" customWidth="1"/>
    <col min="18" max="239" width="11.42578125" style="69"/>
    <col min="240" max="240" width="2.42578125" style="69" customWidth="1"/>
    <col min="241" max="241" width="2.140625" style="69" bestFit="1" customWidth="1"/>
    <col min="242" max="242" width="0.85546875" style="69" bestFit="1" customWidth="1"/>
    <col min="243" max="243" width="2" style="69" customWidth="1"/>
    <col min="244" max="244" width="2" style="69" bestFit="1" customWidth="1"/>
    <col min="245" max="245" width="1.28515625" style="69" bestFit="1" customWidth="1"/>
    <col min="246" max="246" width="2" style="69" bestFit="1" customWidth="1"/>
    <col min="247" max="247" width="2.140625" style="69" customWidth="1"/>
    <col min="248" max="248" width="1.140625" style="69" customWidth="1"/>
    <col min="249" max="249" width="0" style="69" hidden="1" customWidth="1"/>
    <col min="250" max="250" width="2" style="69" bestFit="1" customWidth="1"/>
    <col min="251" max="251" width="2.140625" style="69" customWidth="1"/>
    <col min="252" max="252" width="2" style="69" customWidth="1"/>
    <col min="253" max="253" width="2.28515625" style="69" customWidth="1"/>
    <col min="254" max="254" width="11.42578125" style="69"/>
    <col min="255" max="255" width="2" style="69" bestFit="1" customWidth="1"/>
    <col min="256" max="495" width="11.42578125" style="69"/>
    <col min="496" max="496" width="2.42578125" style="69" customWidth="1"/>
    <col min="497" max="497" width="2.140625" style="69" bestFit="1" customWidth="1"/>
    <col min="498" max="498" width="0.85546875" style="69" bestFit="1" customWidth="1"/>
    <col min="499" max="499" width="2" style="69" customWidth="1"/>
    <col min="500" max="500" width="2" style="69" bestFit="1" customWidth="1"/>
    <col min="501" max="501" width="1.28515625" style="69" bestFit="1" customWidth="1"/>
    <col min="502" max="502" width="2" style="69" bestFit="1" customWidth="1"/>
    <col min="503" max="503" width="2.140625" style="69" customWidth="1"/>
    <col min="504" max="504" width="1.140625" style="69" customWidth="1"/>
    <col min="505" max="505" width="0" style="69" hidden="1" customWidth="1"/>
    <col min="506" max="506" width="2" style="69" bestFit="1" customWidth="1"/>
    <col min="507" max="507" width="2.140625" style="69" customWidth="1"/>
    <col min="508" max="508" width="2" style="69" customWidth="1"/>
    <col min="509" max="509" width="2.28515625" style="69" customWidth="1"/>
    <col min="510" max="510" width="11.42578125" style="69"/>
    <col min="511" max="511" width="2" style="69" bestFit="1" customWidth="1"/>
    <col min="512" max="751" width="11.42578125" style="69"/>
    <col min="752" max="752" width="2.42578125" style="69" customWidth="1"/>
    <col min="753" max="753" width="2.140625" style="69" bestFit="1" customWidth="1"/>
    <col min="754" max="754" width="0.85546875" style="69" bestFit="1" customWidth="1"/>
    <col min="755" max="755" width="2" style="69" customWidth="1"/>
    <col min="756" max="756" width="2" style="69" bestFit="1" customWidth="1"/>
    <col min="757" max="757" width="1.28515625" style="69" bestFit="1" customWidth="1"/>
    <col min="758" max="758" width="2" style="69" bestFit="1" customWidth="1"/>
    <col min="759" max="759" width="2.140625" style="69" customWidth="1"/>
    <col min="760" max="760" width="1.140625" style="69" customWidth="1"/>
    <col min="761" max="761" width="0" style="69" hidden="1" customWidth="1"/>
    <col min="762" max="762" width="2" style="69" bestFit="1" customWidth="1"/>
    <col min="763" max="763" width="2.140625" style="69" customWidth="1"/>
    <col min="764" max="764" width="2" style="69" customWidth="1"/>
    <col min="765" max="765" width="2.28515625" style="69" customWidth="1"/>
    <col min="766" max="766" width="11.42578125" style="69"/>
    <col min="767" max="767" width="2" style="69" bestFit="1" customWidth="1"/>
    <col min="768" max="1007" width="11.42578125" style="69"/>
    <col min="1008" max="1008" width="2.42578125" style="69" customWidth="1"/>
    <col min="1009" max="1009" width="2.140625" style="69" bestFit="1" customWidth="1"/>
    <col min="1010" max="1010" width="0.85546875" style="69" bestFit="1" customWidth="1"/>
    <col min="1011" max="1011" width="2" style="69" customWidth="1"/>
    <col min="1012" max="1012" width="2" style="69" bestFit="1" customWidth="1"/>
    <col min="1013" max="1013" width="1.28515625" style="69" bestFit="1" customWidth="1"/>
    <col min="1014" max="1014" width="2" style="69" bestFit="1" customWidth="1"/>
    <col min="1015" max="1015" width="2.140625" style="69" customWidth="1"/>
    <col min="1016" max="1016" width="1.140625" style="69" customWidth="1"/>
    <col min="1017" max="1017" width="0" style="69" hidden="1" customWidth="1"/>
    <col min="1018" max="1018" width="2" style="69" bestFit="1" customWidth="1"/>
    <col min="1019" max="1019" width="2.140625" style="69" customWidth="1"/>
    <col min="1020" max="1020" width="2" style="69" customWidth="1"/>
    <col min="1021" max="1021" width="2.28515625" style="69" customWidth="1"/>
    <col min="1022" max="1022" width="11.42578125" style="69"/>
    <col min="1023" max="1023" width="2" style="69" bestFit="1" customWidth="1"/>
    <col min="1024" max="1263" width="11.42578125" style="69"/>
    <col min="1264" max="1264" width="2.42578125" style="69" customWidth="1"/>
    <col min="1265" max="1265" width="2.140625" style="69" bestFit="1" customWidth="1"/>
    <col min="1266" max="1266" width="0.85546875" style="69" bestFit="1" customWidth="1"/>
    <col min="1267" max="1267" width="2" style="69" customWidth="1"/>
    <col min="1268" max="1268" width="2" style="69" bestFit="1" customWidth="1"/>
    <col min="1269" max="1269" width="1.28515625" style="69" bestFit="1" customWidth="1"/>
    <col min="1270" max="1270" width="2" style="69" bestFit="1" customWidth="1"/>
    <col min="1271" max="1271" width="2.140625" style="69" customWidth="1"/>
    <col min="1272" max="1272" width="1.140625" style="69" customWidth="1"/>
    <col min="1273" max="1273" width="0" style="69" hidden="1" customWidth="1"/>
    <col min="1274" max="1274" width="2" style="69" bestFit="1" customWidth="1"/>
    <col min="1275" max="1275" width="2.140625" style="69" customWidth="1"/>
    <col min="1276" max="1276" width="2" style="69" customWidth="1"/>
    <col min="1277" max="1277" width="2.28515625" style="69" customWidth="1"/>
    <col min="1278" max="1278" width="11.42578125" style="69"/>
    <col min="1279" max="1279" width="2" style="69" bestFit="1" customWidth="1"/>
    <col min="1280" max="1519" width="11.42578125" style="69"/>
    <col min="1520" max="1520" width="2.42578125" style="69" customWidth="1"/>
    <col min="1521" max="1521" width="2.140625" style="69" bestFit="1" customWidth="1"/>
    <col min="1522" max="1522" width="0.85546875" style="69" bestFit="1" customWidth="1"/>
    <col min="1523" max="1523" width="2" style="69" customWidth="1"/>
    <col min="1524" max="1524" width="2" style="69" bestFit="1" customWidth="1"/>
    <col min="1525" max="1525" width="1.28515625" style="69" bestFit="1" customWidth="1"/>
    <col min="1526" max="1526" width="2" style="69" bestFit="1" customWidth="1"/>
    <col min="1527" max="1527" width="2.140625" style="69" customWidth="1"/>
    <col min="1528" max="1528" width="1.140625" style="69" customWidth="1"/>
    <col min="1529" max="1529" width="0" style="69" hidden="1" customWidth="1"/>
    <col min="1530" max="1530" width="2" style="69" bestFit="1" customWidth="1"/>
    <col min="1531" max="1531" width="2.140625" style="69" customWidth="1"/>
    <col min="1532" max="1532" width="2" style="69" customWidth="1"/>
    <col min="1533" max="1533" width="2.28515625" style="69" customWidth="1"/>
    <col min="1534" max="1534" width="11.42578125" style="69"/>
    <col min="1535" max="1535" width="2" style="69" bestFit="1" customWidth="1"/>
    <col min="1536" max="1775" width="11.42578125" style="69"/>
    <col min="1776" max="1776" width="2.42578125" style="69" customWidth="1"/>
    <col min="1777" max="1777" width="2.140625" style="69" bestFit="1" customWidth="1"/>
    <col min="1778" max="1778" width="0.85546875" style="69" bestFit="1" customWidth="1"/>
    <col min="1779" max="1779" width="2" style="69" customWidth="1"/>
    <col min="1780" max="1780" width="2" style="69" bestFit="1" customWidth="1"/>
    <col min="1781" max="1781" width="1.28515625" style="69" bestFit="1" customWidth="1"/>
    <col min="1782" max="1782" width="2" style="69" bestFit="1" customWidth="1"/>
    <col min="1783" max="1783" width="2.140625" style="69" customWidth="1"/>
    <col min="1784" max="1784" width="1.140625" style="69" customWidth="1"/>
    <col min="1785" max="1785" width="0" style="69" hidden="1" customWidth="1"/>
    <col min="1786" max="1786" width="2" style="69" bestFit="1" customWidth="1"/>
    <col min="1787" max="1787" width="2.140625" style="69" customWidth="1"/>
    <col min="1788" max="1788" width="2" style="69" customWidth="1"/>
    <col min="1789" max="1789" width="2.28515625" style="69" customWidth="1"/>
    <col min="1790" max="1790" width="11.42578125" style="69"/>
    <col min="1791" max="1791" width="2" style="69" bestFit="1" customWidth="1"/>
    <col min="1792" max="2031" width="11.42578125" style="69"/>
    <col min="2032" max="2032" width="2.42578125" style="69" customWidth="1"/>
    <col min="2033" max="2033" width="2.140625" style="69" bestFit="1" customWidth="1"/>
    <col min="2034" max="2034" width="0.85546875" style="69" bestFit="1" customWidth="1"/>
    <col min="2035" max="2035" width="2" style="69" customWidth="1"/>
    <col min="2036" max="2036" width="2" style="69" bestFit="1" customWidth="1"/>
    <col min="2037" max="2037" width="1.28515625" style="69" bestFit="1" customWidth="1"/>
    <col min="2038" max="2038" width="2" style="69" bestFit="1" customWidth="1"/>
    <col min="2039" max="2039" width="2.140625" style="69" customWidth="1"/>
    <col min="2040" max="2040" width="1.140625" style="69" customWidth="1"/>
    <col min="2041" max="2041" width="0" style="69" hidden="1" customWidth="1"/>
    <col min="2042" max="2042" width="2" style="69" bestFit="1" customWidth="1"/>
    <col min="2043" max="2043" width="2.140625" style="69" customWidth="1"/>
    <col min="2044" max="2044" width="2" style="69" customWidth="1"/>
    <col min="2045" max="2045" width="2.28515625" style="69" customWidth="1"/>
    <col min="2046" max="2046" width="11.42578125" style="69"/>
    <col min="2047" max="2047" width="2" style="69" bestFit="1" customWidth="1"/>
    <col min="2048" max="2287" width="11.42578125" style="69"/>
    <col min="2288" max="2288" width="2.42578125" style="69" customWidth="1"/>
    <col min="2289" max="2289" width="2.140625" style="69" bestFit="1" customWidth="1"/>
    <col min="2290" max="2290" width="0.85546875" style="69" bestFit="1" customWidth="1"/>
    <col min="2291" max="2291" width="2" style="69" customWidth="1"/>
    <col min="2292" max="2292" width="2" style="69" bestFit="1" customWidth="1"/>
    <col min="2293" max="2293" width="1.28515625" style="69" bestFit="1" customWidth="1"/>
    <col min="2294" max="2294" width="2" style="69" bestFit="1" customWidth="1"/>
    <col min="2295" max="2295" width="2.140625" style="69" customWidth="1"/>
    <col min="2296" max="2296" width="1.140625" style="69" customWidth="1"/>
    <col min="2297" max="2297" width="0" style="69" hidden="1" customWidth="1"/>
    <col min="2298" max="2298" width="2" style="69" bestFit="1" customWidth="1"/>
    <col min="2299" max="2299" width="2.140625" style="69" customWidth="1"/>
    <col min="2300" max="2300" width="2" style="69" customWidth="1"/>
    <col min="2301" max="2301" width="2.28515625" style="69" customWidth="1"/>
    <col min="2302" max="2302" width="11.42578125" style="69"/>
    <col min="2303" max="2303" width="2" style="69" bestFit="1" customWidth="1"/>
    <col min="2304" max="2543" width="11.42578125" style="69"/>
    <col min="2544" max="2544" width="2.42578125" style="69" customWidth="1"/>
    <col min="2545" max="2545" width="2.140625" style="69" bestFit="1" customWidth="1"/>
    <col min="2546" max="2546" width="0.85546875" style="69" bestFit="1" customWidth="1"/>
    <col min="2547" max="2547" width="2" style="69" customWidth="1"/>
    <col min="2548" max="2548" width="2" style="69" bestFit="1" customWidth="1"/>
    <col min="2549" max="2549" width="1.28515625" style="69" bestFit="1" customWidth="1"/>
    <col min="2550" max="2550" width="2" style="69" bestFit="1" customWidth="1"/>
    <col min="2551" max="2551" width="2.140625" style="69" customWidth="1"/>
    <col min="2552" max="2552" width="1.140625" style="69" customWidth="1"/>
    <col min="2553" max="2553" width="0" style="69" hidden="1" customWidth="1"/>
    <col min="2554" max="2554" width="2" style="69" bestFit="1" customWidth="1"/>
    <col min="2555" max="2555" width="2.140625" style="69" customWidth="1"/>
    <col min="2556" max="2556" width="2" style="69" customWidth="1"/>
    <col min="2557" max="2557" width="2.28515625" style="69" customWidth="1"/>
    <col min="2558" max="2558" width="11.42578125" style="69"/>
    <col min="2559" max="2559" width="2" style="69" bestFit="1" customWidth="1"/>
    <col min="2560" max="2799" width="11.42578125" style="69"/>
    <col min="2800" max="2800" width="2.42578125" style="69" customWidth="1"/>
    <col min="2801" max="2801" width="2.140625" style="69" bestFit="1" customWidth="1"/>
    <col min="2802" max="2802" width="0.85546875" style="69" bestFit="1" customWidth="1"/>
    <col min="2803" max="2803" width="2" style="69" customWidth="1"/>
    <col min="2804" max="2804" width="2" style="69" bestFit="1" customWidth="1"/>
    <col min="2805" max="2805" width="1.28515625" style="69" bestFit="1" customWidth="1"/>
    <col min="2806" max="2806" width="2" style="69" bestFit="1" customWidth="1"/>
    <col min="2807" max="2807" width="2.140625" style="69" customWidth="1"/>
    <col min="2808" max="2808" width="1.140625" style="69" customWidth="1"/>
    <col min="2809" max="2809" width="0" style="69" hidden="1" customWidth="1"/>
    <col min="2810" max="2810" width="2" style="69" bestFit="1" customWidth="1"/>
    <col min="2811" max="2811" width="2.140625" style="69" customWidth="1"/>
    <col min="2812" max="2812" width="2" style="69" customWidth="1"/>
    <col min="2813" max="2813" width="2.28515625" style="69" customWidth="1"/>
    <col min="2814" max="2814" width="11.42578125" style="69"/>
    <col min="2815" max="2815" width="2" style="69" bestFit="1" customWidth="1"/>
    <col min="2816" max="3055" width="11.42578125" style="69"/>
    <col min="3056" max="3056" width="2.42578125" style="69" customWidth="1"/>
    <col min="3057" max="3057" width="2.140625" style="69" bestFit="1" customWidth="1"/>
    <col min="3058" max="3058" width="0.85546875" style="69" bestFit="1" customWidth="1"/>
    <col min="3059" max="3059" width="2" style="69" customWidth="1"/>
    <col min="3060" max="3060" width="2" style="69" bestFit="1" customWidth="1"/>
    <col min="3061" max="3061" width="1.28515625" style="69" bestFit="1" customWidth="1"/>
    <col min="3062" max="3062" width="2" style="69" bestFit="1" customWidth="1"/>
    <col min="3063" max="3063" width="2.140625" style="69" customWidth="1"/>
    <col min="3064" max="3064" width="1.140625" style="69" customWidth="1"/>
    <col min="3065" max="3065" width="0" style="69" hidden="1" customWidth="1"/>
    <col min="3066" max="3066" width="2" style="69" bestFit="1" customWidth="1"/>
    <col min="3067" max="3067" width="2.140625" style="69" customWidth="1"/>
    <col min="3068" max="3068" width="2" style="69" customWidth="1"/>
    <col min="3069" max="3069" width="2.28515625" style="69" customWidth="1"/>
    <col min="3070" max="3070" width="11.42578125" style="69"/>
    <col min="3071" max="3071" width="2" style="69" bestFit="1" customWidth="1"/>
    <col min="3072" max="3311" width="11.42578125" style="69"/>
    <col min="3312" max="3312" width="2.42578125" style="69" customWidth="1"/>
    <col min="3313" max="3313" width="2.140625" style="69" bestFit="1" customWidth="1"/>
    <col min="3314" max="3314" width="0.85546875" style="69" bestFit="1" customWidth="1"/>
    <col min="3315" max="3315" width="2" style="69" customWidth="1"/>
    <col min="3316" max="3316" width="2" style="69" bestFit="1" customWidth="1"/>
    <col min="3317" max="3317" width="1.28515625" style="69" bestFit="1" customWidth="1"/>
    <col min="3318" max="3318" width="2" style="69" bestFit="1" customWidth="1"/>
    <col min="3319" max="3319" width="2.140625" style="69" customWidth="1"/>
    <col min="3320" max="3320" width="1.140625" style="69" customWidth="1"/>
    <col min="3321" max="3321" width="0" style="69" hidden="1" customWidth="1"/>
    <col min="3322" max="3322" width="2" style="69" bestFit="1" customWidth="1"/>
    <col min="3323" max="3323" width="2.140625" style="69" customWidth="1"/>
    <col min="3324" max="3324" width="2" style="69" customWidth="1"/>
    <col min="3325" max="3325" width="2.28515625" style="69" customWidth="1"/>
    <col min="3326" max="3326" width="11.42578125" style="69"/>
    <col min="3327" max="3327" width="2" style="69" bestFit="1" customWidth="1"/>
    <col min="3328" max="3567" width="11.42578125" style="69"/>
    <col min="3568" max="3568" width="2.42578125" style="69" customWidth="1"/>
    <col min="3569" max="3569" width="2.140625" style="69" bestFit="1" customWidth="1"/>
    <col min="3570" max="3570" width="0.85546875" style="69" bestFit="1" customWidth="1"/>
    <col min="3571" max="3571" width="2" style="69" customWidth="1"/>
    <col min="3572" max="3572" width="2" style="69" bestFit="1" customWidth="1"/>
    <col min="3573" max="3573" width="1.28515625" style="69" bestFit="1" customWidth="1"/>
    <col min="3574" max="3574" width="2" style="69" bestFit="1" customWidth="1"/>
    <col min="3575" max="3575" width="2.140625" style="69" customWidth="1"/>
    <col min="3576" max="3576" width="1.140625" style="69" customWidth="1"/>
    <col min="3577" max="3577" width="0" style="69" hidden="1" customWidth="1"/>
    <col min="3578" max="3578" width="2" style="69" bestFit="1" customWidth="1"/>
    <col min="3579" max="3579" width="2.140625" style="69" customWidth="1"/>
    <col min="3580" max="3580" width="2" style="69" customWidth="1"/>
    <col min="3581" max="3581" width="2.28515625" style="69" customWidth="1"/>
    <col min="3582" max="3582" width="11.42578125" style="69"/>
    <col min="3583" max="3583" width="2" style="69" bestFit="1" customWidth="1"/>
    <col min="3584" max="3823" width="11.42578125" style="69"/>
    <col min="3824" max="3824" width="2.42578125" style="69" customWidth="1"/>
    <col min="3825" max="3825" width="2.140625" style="69" bestFit="1" customWidth="1"/>
    <col min="3826" max="3826" width="0.85546875" style="69" bestFit="1" customWidth="1"/>
    <col min="3827" max="3827" width="2" style="69" customWidth="1"/>
    <col min="3828" max="3828" width="2" style="69" bestFit="1" customWidth="1"/>
    <col min="3829" max="3829" width="1.28515625" style="69" bestFit="1" customWidth="1"/>
    <col min="3830" max="3830" width="2" style="69" bestFit="1" customWidth="1"/>
    <col min="3831" max="3831" width="2.140625" style="69" customWidth="1"/>
    <col min="3832" max="3832" width="1.140625" style="69" customWidth="1"/>
    <col min="3833" max="3833" width="0" style="69" hidden="1" customWidth="1"/>
    <col min="3834" max="3834" width="2" style="69" bestFit="1" customWidth="1"/>
    <col min="3835" max="3835" width="2.140625" style="69" customWidth="1"/>
    <col min="3836" max="3836" width="2" style="69" customWidth="1"/>
    <col min="3837" max="3837" width="2.28515625" style="69" customWidth="1"/>
    <col min="3838" max="3838" width="11.42578125" style="69"/>
    <col min="3839" max="3839" width="2" style="69" bestFit="1" customWidth="1"/>
    <col min="3840" max="4079" width="11.42578125" style="69"/>
    <col min="4080" max="4080" width="2.42578125" style="69" customWidth="1"/>
    <col min="4081" max="4081" width="2.140625" style="69" bestFit="1" customWidth="1"/>
    <col min="4082" max="4082" width="0.85546875" style="69" bestFit="1" customWidth="1"/>
    <col min="4083" max="4083" width="2" style="69" customWidth="1"/>
    <col min="4084" max="4084" width="2" style="69" bestFit="1" customWidth="1"/>
    <col min="4085" max="4085" width="1.28515625" style="69" bestFit="1" customWidth="1"/>
    <col min="4086" max="4086" width="2" style="69" bestFit="1" customWidth="1"/>
    <col min="4087" max="4087" width="2.140625" style="69" customWidth="1"/>
    <col min="4088" max="4088" width="1.140625" style="69" customWidth="1"/>
    <col min="4089" max="4089" width="0" style="69" hidden="1" customWidth="1"/>
    <col min="4090" max="4090" width="2" style="69" bestFit="1" customWidth="1"/>
    <col min="4091" max="4091" width="2.140625" style="69" customWidth="1"/>
    <col min="4092" max="4092" width="2" style="69" customWidth="1"/>
    <col min="4093" max="4093" width="2.28515625" style="69" customWidth="1"/>
    <col min="4094" max="4094" width="11.42578125" style="69"/>
    <col min="4095" max="4095" width="2" style="69" bestFit="1" customWidth="1"/>
    <col min="4096" max="4335" width="11.42578125" style="69"/>
    <col min="4336" max="4336" width="2.42578125" style="69" customWidth="1"/>
    <col min="4337" max="4337" width="2.140625" style="69" bestFit="1" customWidth="1"/>
    <col min="4338" max="4338" width="0.85546875" style="69" bestFit="1" customWidth="1"/>
    <col min="4339" max="4339" width="2" style="69" customWidth="1"/>
    <col min="4340" max="4340" width="2" style="69" bestFit="1" customWidth="1"/>
    <col min="4341" max="4341" width="1.28515625" style="69" bestFit="1" customWidth="1"/>
    <col min="4342" max="4342" width="2" style="69" bestFit="1" customWidth="1"/>
    <col min="4343" max="4343" width="2.140625" style="69" customWidth="1"/>
    <col min="4344" max="4344" width="1.140625" style="69" customWidth="1"/>
    <col min="4345" max="4345" width="0" style="69" hidden="1" customWidth="1"/>
    <col min="4346" max="4346" width="2" style="69" bestFit="1" customWidth="1"/>
    <col min="4347" max="4347" width="2.140625" style="69" customWidth="1"/>
    <col min="4348" max="4348" width="2" style="69" customWidth="1"/>
    <col min="4349" max="4349" width="2.28515625" style="69" customWidth="1"/>
    <col min="4350" max="4350" width="11.42578125" style="69"/>
    <col min="4351" max="4351" width="2" style="69" bestFit="1" customWidth="1"/>
    <col min="4352" max="4591" width="11.42578125" style="69"/>
    <col min="4592" max="4592" width="2.42578125" style="69" customWidth="1"/>
    <col min="4593" max="4593" width="2.140625" style="69" bestFit="1" customWidth="1"/>
    <col min="4594" max="4594" width="0.85546875" style="69" bestFit="1" customWidth="1"/>
    <col min="4595" max="4595" width="2" style="69" customWidth="1"/>
    <col min="4596" max="4596" width="2" style="69" bestFit="1" customWidth="1"/>
    <col min="4597" max="4597" width="1.28515625" style="69" bestFit="1" customWidth="1"/>
    <col min="4598" max="4598" width="2" style="69" bestFit="1" customWidth="1"/>
    <col min="4599" max="4599" width="2.140625" style="69" customWidth="1"/>
    <col min="4600" max="4600" width="1.140625" style="69" customWidth="1"/>
    <col min="4601" max="4601" width="0" style="69" hidden="1" customWidth="1"/>
    <col min="4602" max="4602" width="2" style="69" bestFit="1" customWidth="1"/>
    <col min="4603" max="4603" width="2.140625" style="69" customWidth="1"/>
    <col min="4604" max="4604" width="2" style="69" customWidth="1"/>
    <col min="4605" max="4605" width="2.28515625" style="69" customWidth="1"/>
    <col min="4606" max="4606" width="11.42578125" style="69"/>
    <col min="4607" max="4607" width="2" style="69" bestFit="1" customWidth="1"/>
    <col min="4608" max="4847" width="11.42578125" style="69"/>
    <col min="4848" max="4848" width="2.42578125" style="69" customWidth="1"/>
    <col min="4849" max="4849" width="2.140625" style="69" bestFit="1" customWidth="1"/>
    <col min="4850" max="4850" width="0.85546875" style="69" bestFit="1" customWidth="1"/>
    <col min="4851" max="4851" width="2" style="69" customWidth="1"/>
    <col min="4852" max="4852" width="2" style="69" bestFit="1" customWidth="1"/>
    <col min="4853" max="4853" width="1.28515625" style="69" bestFit="1" customWidth="1"/>
    <col min="4854" max="4854" width="2" style="69" bestFit="1" customWidth="1"/>
    <col min="4855" max="4855" width="2.140625" style="69" customWidth="1"/>
    <col min="4856" max="4856" width="1.140625" style="69" customWidth="1"/>
    <col min="4857" max="4857" width="0" style="69" hidden="1" customWidth="1"/>
    <col min="4858" max="4858" width="2" style="69" bestFit="1" customWidth="1"/>
    <col min="4859" max="4859" width="2.140625" style="69" customWidth="1"/>
    <col min="4860" max="4860" width="2" style="69" customWidth="1"/>
    <col min="4861" max="4861" width="2.28515625" style="69" customWidth="1"/>
    <col min="4862" max="4862" width="11.42578125" style="69"/>
    <col min="4863" max="4863" width="2" style="69" bestFit="1" customWidth="1"/>
    <col min="4864" max="5103" width="11.42578125" style="69"/>
    <col min="5104" max="5104" width="2.42578125" style="69" customWidth="1"/>
    <col min="5105" max="5105" width="2.140625" style="69" bestFit="1" customWidth="1"/>
    <col min="5106" max="5106" width="0.85546875" style="69" bestFit="1" customWidth="1"/>
    <col min="5107" max="5107" width="2" style="69" customWidth="1"/>
    <col min="5108" max="5108" width="2" style="69" bestFit="1" customWidth="1"/>
    <col min="5109" max="5109" width="1.28515625" style="69" bestFit="1" customWidth="1"/>
    <col min="5110" max="5110" width="2" style="69" bestFit="1" customWidth="1"/>
    <col min="5111" max="5111" width="2.140625" style="69" customWidth="1"/>
    <col min="5112" max="5112" width="1.140625" style="69" customWidth="1"/>
    <col min="5113" max="5113" width="0" style="69" hidden="1" customWidth="1"/>
    <col min="5114" max="5114" width="2" style="69" bestFit="1" customWidth="1"/>
    <col min="5115" max="5115" width="2.140625" style="69" customWidth="1"/>
    <col min="5116" max="5116" width="2" style="69" customWidth="1"/>
    <col min="5117" max="5117" width="2.28515625" style="69" customWidth="1"/>
    <col min="5118" max="5118" width="11.42578125" style="69"/>
    <col min="5119" max="5119" width="2" style="69" bestFit="1" customWidth="1"/>
    <col min="5120" max="5359" width="11.42578125" style="69"/>
    <col min="5360" max="5360" width="2.42578125" style="69" customWidth="1"/>
    <col min="5361" max="5361" width="2.140625" style="69" bestFit="1" customWidth="1"/>
    <col min="5362" max="5362" width="0.85546875" style="69" bestFit="1" customWidth="1"/>
    <col min="5363" max="5363" width="2" style="69" customWidth="1"/>
    <col min="5364" max="5364" width="2" style="69" bestFit="1" customWidth="1"/>
    <col min="5365" max="5365" width="1.28515625" style="69" bestFit="1" customWidth="1"/>
    <col min="5366" max="5366" width="2" style="69" bestFit="1" customWidth="1"/>
    <col min="5367" max="5367" width="2.140625" style="69" customWidth="1"/>
    <col min="5368" max="5368" width="1.140625" style="69" customWidth="1"/>
    <col min="5369" max="5369" width="0" style="69" hidden="1" customWidth="1"/>
    <col min="5370" max="5370" width="2" style="69" bestFit="1" customWidth="1"/>
    <col min="5371" max="5371" width="2.140625" style="69" customWidth="1"/>
    <col min="5372" max="5372" width="2" style="69" customWidth="1"/>
    <col min="5373" max="5373" width="2.28515625" style="69" customWidth="1"/>
    <col min="5374" max="5374" width="11.42578125" style="69"/>
    <col min="5375" max="5375" width="2" style="69" bestFit="1" customWidth="1"/>
    <col min="5376" max="5615" width="11.42578125" style="69"/>
    <col min="5616" max="5616" width="2.42578125" style="69" customWidth="1"/>
    <col min="5617" max="5617" width="2.140625" style="69" bestFit="1" customWidth="1"/>
    <col min="5618" max="5618" width="0.85546875" style="69" bestFit="1" customWidth="1"/>
    <col min="5619" max="5619" width="2" style="69" customWidth="1"/>
    <col min="5620" max="5620" width="2" style="69" bestFit="1" customWidth="1"/>
    <col min="5621" max="5621" width="1.28515625" style="69" bestFit="1" customWidth="1"/>
    <col min="5622" max="5622" width="2" style="69" bestFit="1" customWidth="1"/>
    <col min="5623" max="5623" width="2.140625" style="69" customWidth="1"/>
    <col min="5624" max="5624" width="1.140625" style="69" customWidth="1"/>
    <col min="5625" max="5625" width="0" style="69" hidden="1" customWidth="1"/>
    <col min="5626" max="5626" width="2" style="69" bestFit="1" customWidth="1"/>
    <col min="5627" max="5627" width="2.140625" style="69" customWidth="1"/>
    <col min="5628" max="5628" width="2" style="69" customWidth="1"/>
    <col min="5629" max="5629" width="2.28515625" style="69" customWidth="1"/>
    <col min="5630" max="5630" width="11.42578125" style="69"/>
    <col min="5631" max="5631" width="2" style="69" bestFit="1" customWidth="1"/>
    <col min="5632" max="5871" width="11.42578125" style="69"/>
    <col min="5872" max="5872" width="2.42578125" style="69" customWidth="1"/>
    <col min="5873" max="5873" width="2.140625" style="69" bestFit="1" customWidth="1"/>
    <col min="5874" max="5874" width="0.85546875" style="69" bestFit="1" customWidth="1"/>
    <col min="5875" max="5875" width="2" style="69" customWidth="1"/>
    <col min="5876" max="5876" width="2" style="69" bestFit="1" customWidth="1"/>
    <col min="5877" max="5877" width="1.28515625" style="69" bestFit="1" customWidth="1"/>
    <col min="5878" max="5878" width="2" style="69" bestFit="1" customWidth="1"/>
    <col min="5879" max="5879" width="2.140625" style="69" customWidth="1"/>
    <col min="5880" max="5880" width="1.140625" style="69" customWidth="1"/>
    <col min="5881" max="5881" width="0" style="69" hidden="1" customWidth="1"/>
    <col min="5882" max="5882" width="2" style="69" bestFit="1" customWidth="1"/>
    <col min="5883" max="5883" width="2.140625" style="69" customWidth="1"/>
    <col min="5884" max="5884" width="2" style="69" customWidth="1"/>
    <col min="5885" max="5885" width="2.28515625" style="69" customWidth="1"/>
    <col min="5886" max="5886" width="11.42578125" style="69"/>
    <col min="5887" max="5887" width="2" style="69" bestFit="1" customWidth="1"/>
    <col min="5888" max="6127" width="11.42578125" style="69"/>
    <col min="6128" max="6128" width="2.42578125" style="69" customWidth="1"/>
    <col min="6129" max="6129" width="2.140625" style="69" bestFit="1" customWidth="1"/>
    <col min="6130" max="6130" width="0.85546875" style="69" bestFit="1" customWidth="1"/>
    <col min="6131" max="6131" width="2" style="69" customWidth="1"/>
    <col min="6132" max="6132" width="2" style="69" bestFit="1" customWidth="1"/>
    <col min="6133" max="6133" width="1.28515625" style="69" bestFit="1" customWidth="1"/>
    <col min="6134" max="6134" width="2" style="69" bestFit="1" customWidth="1"/>
    <col min="6135" max="6135" width="2.140625" style="69" customWidth="1"/>
    <col min="6136" max="6136" width="1.140625" style="69" customWidth="1"/>
    <col min="6137" max="6137" width="0" style="69" hidden="1" customWidth="1"/>
    <col min="6138" max="6138" width="2" style="69" bestFit="1" customWidth="1"/>
    <col min="6139" max="6139" width="2.140625" style="69" customWidth="1"/>
    <col min="6140" max="6140" width="2" style="69" customWidth="1"/>
    <col min="6141" max="6141" width="2.28515625" style="69" customWidth="1"/>
    <col min="6142" max="6142" width="11.42578125" style="69"/>
    <col min="6143" max="6143" width="2" style="69" bestFit="1" customWidth="1"/>
    <col min="6144" max="6383" width="11.42578125" style="69"/>
    <col min="6384" max="6384" width="2.42578125" style="69" customWidth="1"/>
    <col min="6385" max="6385" width="2.140625" style="69" bestFit="1" customWidth="1"/>
    <col min="6386" max="6386" width="0.85546875" style="69" bestFit="1" customWidth="1"/>
    <col min="6387" max="6387" width="2" style="69" customWidth="1"/>
    <col min="6388" max="6388" width="2" style="69" bestFit="1" customWidth="1"/>
    <col min="6389" max="6389" width="1.28515625" style="69" bestFit="1" customWidth="1"/>
    <col min="6390" max="6390" width="2" style="69" bestFit="1" customWidth="1"/>
    <col min="6391" max="6391" width="2.140625" style="69" customWidth="1"/>
    <col min="6392" max="6392" width="1.140625" style="69" customWidth="1"/>
    <col min="6393" max="6393" width="0" style="69" hidden="1" customWidth="1"/>
    <col min="6394" max="6394" width="2" style="69" bestFit="1" customWidth="1"/>
    <col min="6395" max="6395" width="2.140625" style="69" customWidth="1"/>
    <col min="6396" max="6396" width="2" style="69" customWidth="1"/>
    <col min="6397" max="6397" width="2.28515625" style="69" customWidth="1"/>
    <col min="6398" max="6398" width="11.42578125" style="69"/>
    <col min="6399" max="6399" width="2" style="69" bestFit="1" customWidth="1"/>
    <col min="6400" max="6639" width="11.42578125" style="69"/>
    <col min="6640" max="6640" width="2.42578125" style="69" customWidth="1"/>
    <col min="6641" max="6641" width="2.140625" style="69" bestFit="1" customWidth="1"/>
    <col min="6642" max="6642" width="0.85546875" style="69" bestFit="1" customWidth="1"/>
    <col min="6643" max="6643" width="2" style="69" customWidth="1"/>
    <col min="6644" max="6644" width="2" style="69" bestFit="1" customWidth="1"/>
    <col min="6645" max="6645" width="1.28515625" style="69" bestFit="1" customWidth="1"/>
    <col min="6646" max="6646" width="2" style="69" bestFit="1" customWidth="1"/>
    <col min="6647" max="6647" width="2.140625" style="69" customWidth="1"/>
    <col min="6648" max="6648" width="1.140625" style="69" customWidth="1"/>
    <col min="6649" max="6649" width="0" style="69" hidden="1" customWidth="1"/>
    <col min="6650" max="6650" width="2" style="69" bestFit="1" customWidth="1"/>
    <col min="6651" max="6651" width="2.140625" style="69" customWidth="1"/>
    <col min="6652" max="6652" width="2" style="69" customWidth="1"/>
    <col min="6653" max="6653" width="2.28515625" style="69" customWidth="1"/>
    <col min="6654" max="6654" width="11.42578125" style="69"/>
    <col min="6655" max="6655" width="2" style="69" bestFit="1" customWidth="1"/>
    <col min="6656" max="6895" width="11.42578125" style="69"/>
    <col min="6896" max="6896" width="2.42578125" style="69" customWidth="1"/>
    <col min="6897" max="6897" width="2.140625" style="69" bestFit="1" customWidth="1"/>
    <col min="6898" max="6898" width="0.85546875" style="69" bestFit="1" customWidth="1"/>
    <col min="6899" max="6899" width="2" style="69" customWidth="1"/>
    <col min="6900" max="6900" width="2" style="69" bestFit="1" customWidth="1"/>
    <col min="6901" max="6901" width="1.28515625" style="69" bestFit="1" customWidth="1"/>
    <col min="6902" max="6902" width="2" style="69" bestFit="1" customWidth="1"/>
    <col min="6903" max="6903" width="2.140625" style="69" customWidth="1"/>
    <col min="6904" max="6904" width="1.140625" style="69" customWidth="1"/>
    <col min="6905" max="6905" width="0" style="69" hidden="1" customWidth="1"/>
    <col min="6906" max="6906" width="2" style="69" bestFit="1" customWidth="1"/>
    <col min="6907" max="6907" width="2.140625" style="69" customWidth="1"/>
    <col min="6908" max="6908" width="2" style="69" customWidth="1"/>
    <col min="6909" max="6909" width="2.28515625" style="69" customWidth="1"/>
    <col min="6910" max="6910" width="11.42578125" style="69"/>
    <col min="6911" max="6911" width="2" style="69" bestFit="1" customWidth="1"/>
    <col min="6912" max="7151" width="11.42578125" style="69"/>
    <col min="7152" max="7152" width="2.42578125" style="69" customWidth="1"/>
    <col min="7153" max="7153" width="2.140625" style="69" bestFit="1" customWidth="1"/>
    <col min="7154" max="7154" width="0.85546875" style="69" bestFit="1" customWidth="1"/>
    <col min="7155" max="7155" width="2" style="69" customWidth="1"/>
    <col min="7156" max="7156" width="2" style="69" bestFit="1" customWidth="1"/>
    <col min="7157" max="7157" width="1.28515625" style="69" bestFit="1" customWidth="1"/>
    <col min="7158" max="7158" width="2" style="69" bestFit="1" customWidth="1"/>
    <col min="7159" max="7159" width="2.140625" style="69" customWidth="1"/>
    <col min="7160" max="7160" width="1.140625" style="69" customWidth="1"/>
    <col min="7161" max="7161" width="0" style="69" hidden="1" customWidth="1"/>
    <col min="7162" max="7162" width="2" style="69" bestFit="1" customWidth="1"/>
    <col min="7163" max="7163" width="2.140625" style="69" customWidth="1"/>
    <col min="7164" max="7164" width="2" style="69" customWidth="1"/>
    <col min="7165" max="7165" width="2.28515625" style="69" customWidth="1"/>
    <col min="7166" max="7166" width="11.42578125" style="69"/>
    <col min="7167" max="7167" width="2" style="69" bestFit="1" customWidth="1"/>
    <col min="7168" max="7407" width="11.42578125" style="69"/>
    <col min="7408" max="7408" width="2.42578125" style="69" customWidth="1"/>
    <col min="7409" max="7409" width="2.140625" style="69" bestFit="1" customWidth="1"/>
    <col min="7410" max="7410" width="0.85546875" style="69" bestFit="1" customWidth="1"/>
    <col min="7411" max="7411" width="2" style="69" customWidth="1"/>
    <col min="7412" max="7412" width="2" style="69" bestFit="1" customWidth="1"/>
    <col min="7413" max="7413" width="1.28515625" style="69" bestFit="1" customWidth="1"/>
    <col min="7414" max="7414" width="2" style="69" bestFit="1" customWidth="1"/>
    <col min="7415" max="7415" width="2.140625" style="69" customWidth="1"/>
    <col min="7416" max="7416" width="1.140625" style="69" customWidth="1"/>
    <col min="7417" max="7417" width="0" style="69" hidden="1" customWidth="1"/>
    <col min="7418" max="7418" width="2" style="69" bestFit="1" customWidth="1"/>
    <col min="7419" max="7419" width="2.140625" style="69" customWidth="1"/>
    <col min="7420" max="7420" width="2" style="69" customWidth="1"/>
    <col min="7421" max="7421" width="2.28515625" style="69" customWidth="1"/>
    <col min="7422" max="7422" width="11.42578125" style="69"/>
    <col min="7423" max="7423" width="2" style="69" bestFit="1" customWidth="1"/>
    <col min="7424" max="7663" width="11.42578125" style="69"/>
    <col min="7664" max="7664" width="2.42578125" style="69" customWidth="1"/>
    <col min="7665" max="7665" width="2.140625" style="69" bestFit="1" customWidth="1"/>
    <col min="7666" max="7666" width="0.85546875" style="69" bestFit="1" customWidth="1"/>
    <col min="7667" max="7667" width="2" style="69" customWidth="1"/>
    <col min="7668" max="7668" width="2" style="69" bestFit="1" customWidth="1"/>
    <col min="7669" max="7669" width="1.28515625" style="69" bestFit="1" customWidth="1"/>
    <col min="7670" max="7670" width="2" style="69" bestFit="1" customWidth="1"/>
    <col min="7671" max="7671" width="2.140625" style="69" customWidth="1"/>
    <col min="7672" max="7672" width="1.140625" style="69" customWidth="1"/>
    <col min="7673" max="7673" width="0" style="69" hidden="1" customWidth="1"/>
    <col min="7674" max="7674" width="2" style="69" bestFit="1" customWidth="1"/>
    <col min="7675" max="7675" width="2.140625" style="69" customWidth="1"/>
    <col min="7676" max="7676" width="2" style="69" customWidth="1"/>
    <col min="7677" max="7677" width="2.28515625" style="69" customWidth="1"/>
    <col min="7678" max="7678" width="11.42578125" style="69"/>
    <col min="7679" max="7679" width="2" style="69" bestFit="1" customWidth="1"/>
    <col min="7680" max="7919" width="11.42578125" style="69"/>
    <col min="7920" max="7920" width="2.42578125" style="69" customWidth="1"/>
    <col min="7921" max="7921" width="2.140625" style="69" bestFit="1" customWidth="1"/>
    <col min="7922" max="7922" width="0.85546875" style="69" bestFit="1" customWidth="1"/>
    <col min="7923" max="7923" width="2" style="69" customWidth="1"/>
    <col min="7924" max="7924" width="2" style="69" bestFit="1" customWidth="1"/>
    <col min="7925" max="7925" width="1.28515625" style="69" bestFit="1" customWidth="1"/>
    <col min="7926" max="7926" width="2" style="69" bestFit="1" customWidth="1"/>
    <col min="7927" max="7927" width="2.140625" style="69" customWidth="1"/>
    <col min="7928" max="7928" width="1.140625" style="69" customWidth="1"/>
    <col min="7929" max="7929" width="0" style="69" hidden="1" customWidth="1"/>
    <col min="7930" max="7930" width="2" style="69" bestFit="1" customWidth="1"/>
    <col min="7931" max="7931" width="2.140625" style="69" customWidth="1"/>
    <col min="7932" max="7932" width="2" style="69" customWidth="1"/>
    <col min="7933" max="7933" width="2.28515625" style="69" customWidth="1"/>
    <col min="7934" max="7934" width="11.42578125" style="69"/>
    <col min="7935" max="7935" width="2" style="69" bestFit="1" customWidth="1"/>
    <col min="7936" max="8175" width="11.42578125" style="69"/>
    <col min="8176" max="8176" width="2.42578125" style="69" customWidth="1"/>
    <col min="8177" max="8177" width="2.140625" style="69" bestFit="1" customWidth="1"/>
    <col min="8178" max="8178" width="0.85546875" style="69" bestFit="1" customWidth="1"/>
    <col min="8179" max="8179" width="2" style="69" customWidth="1"/>
    <col min="8180" max="8180" width="2" style="69" bestFit="1" customWidth="1"/>
    <col min="8181" max="8181" width="1.28515625" style="69" bestFit="1" customWidth="1"/>
    <col min="8182" max="8182" width="2" style="69" bestFit="1" customWidth="1"/>
    <col min="8183" max="8183" width="2.140625" style="69" customWidth="1"/>
    <col min="8184" max="8184" width="1.140625" style="69" customWidth="1"/>
    <col min="8185" max="8185" width="0" style="69" hidden="1" customWidth="1"/>
    <col min="8186" max="8186" width="2" style="69" bestFit="1" customWidth="1"/>
    <col min="8187" max="8187" width="2.140625" style="69" customWidth="1"/>
    <col min="8188" max="8188" width="2" style="69" customWidth="1"/>
    <col min="8189" max="8189" width="2.28515625" style="69" customWidth="1"/>
    <col min="8190" max="8190" width="11.42578125" style="69"/>
    <col min="8191" max="8191" width="2" style="69" bestFit="1" customWidth="1"/>
    <col min="8192" max="8431" width="11.42578125" style="69"/>
    <col min="8432" max="8432" width="2.42578125" style="69" customWidth="1"/>
    <col min="8433" max="8433" width="2.140625" style="69" bestFit="1" customWidth="1"/>
    <col min="8434" max="8434" width="0.85546875" style="69" bestFit="1" customWidth="1"/>
    <col min="8435" max="8435" width="2" style="69" customWidth="1"/>
    <col min="8436" max="8436" width="2" style="69" bestFit="1" customWidth="1"/>
    <col min="8437" max="8437" width="1.28515625" style="69" bestFit="1" customWidth="1"/>
    <col min="8438" max="8438" width="2" style="69" bestFit="1" customWidth="1"/>
    <col min="8439" max="8439" width="2.140625" style="69" customWidth="1"/>
    <col min="8440" max="8440" width="1.140625" style="69" customWidth="1"/>
    <col min="8441" max="8441" width="0" style="69" hidden="1" customWidth="1"/>
    <col min="8442" max="8442" width="2" style="69" bestFit="1" customWidth="1"/>
    <col min="8443" max="8443" width="2.140625" style="69" customWidth="1"/>
    <col min="8444" max="8444" width="2" style="69" customWidth="1"/>
    <col min="8445" max="8445" width="2.28515625" style="69" customWidth="1"/>
    <col min="8446" max="8446" width="11.42578125" style="69"/>
    <col min="8447" max="8447" width="2" style="69" bestFit="1" customWidth="1"/>
    <col min="8448" max="8687" width="11.42578125" style="69"/>
    <col min="8688" max="8688" width="2.42578125" style="69" customWidth="1"/>
    <col min="8689" max="8689" width="2.140625" style="69" bestFit="1" customWidth="1"/>
    <col min="8690" max="8690" width="0.85546875" style="69" bestFit="1" customWidth="1"/>
    <col min="8691" max="8691" width="2" style="69" customWidth="1"/>
    <col min="8692" max="8692" width="2" style="69" bestFit="1" customWidth="1"/>
    <col min="8693" max="8693" width="1.28515625" style="69" bestFit="1" customWidth="1"/>
    <col min="8694" max="8694" width="2" style="69" bestFit="1" customWidth="1"/>
    <col min="8695" max="8695" width="2.140625" style="69" customWidth="1"/>
    <col min="8696" max="8696" width="1.140625" style="69" customWidth="1"/>
    <col min="8697" max="8697" width="0" style="69" hidden="1" customWidth="1"/>
    <col min="8698" max="8698" width="2" style="69" bestFit="1" customWidth="1"/>
    <col min="8699" max="8699" width="2.140625" style="69" customWidth="1"/>
    <col min="8700" max="8700" width="2" style="69" customWidth="1"/>
    <col min="8701" max="8701" width="2.28515625" style="69" customWidth="1"/>
    <col min="8702" max="8702" width="11.42578125" style="69"/>
    <col min="8703" max="8703" width="2" style="69" bestFit="1" customWidth="1"/>
    <col min="8704" max="8943" width="11.42578125" style="69"/>
    <col min="8944" max="8944" width="2.42578125" style="69" customWidth="1"/>
    <col min="8945" max="8945" width="2.140625" style="69" bestFit="1" customWidth="1"/>
    <col min="8946" max="8946" width="0.85546875" style="69" bestFit="1" customWidth="1"/>
    <col min="8947" max="8947" width="2" style="69" customWidth="1"/>
    <col min="8948" max="8948" width="2" style="69" bestFit="1" customWidth="1"/>
    <col min="8949" max="8949" width="1.28515625" style="69" bestFit="1" customWidth="1"/>
    <col min="8950" max="8950" width="2" style="69" bestFit="1" customWidth="1"/>
    <col min="8951" max="8951" width="2.140625" style="69" customWidth="1"/>
    <col min="8952" max="8952" width="1.140625" style="69" customWidth="1"/>
    <col min="8953" max="8953" width="0" style="69" hidden="1" customWidth="1"/>
    <col min="8954" max="8954" width="2" style="69" bestFit="1" customWidth="1"/>
    <col min="8955" max="8955" width="2.140625" style="69" customWidth="1"/>
    <col min="8956" max="8956" width="2" style="69" customWidth="1"/>
    <col min="8957" max="8957" width="2.28515625" style="69" customWidth="1"/>
    <col min="8958" max="8958" width="11.42578125" style="69"/>
    <col min="8959" max="8959" width="2" style="69" bestFit="1" customWidth="1"/>
    <col min="8960" max="9199" width="11.42578125" style="69"/>
    <col min="9200" max="9200" width="2.42578125" style="69" customWidth="1"/>
    <col min="9201" max="9201" width="2.140625" style="69" bestFit="1" customWidth="1"/>
    <col min="9202" max="9202" width="0.85546875" style="69" bestFit="1" customWidth="1"/>
    <col min="9203" max="9203" width="2" style="69" customWidth="1"/>
    <col min="9204" max="9204" width="2" style="69" bestFit="1" customWidth="1"/>
    <col min="9205" max="9205" width="1.28515625" style="69" bestFit="1" customWidth="1"/>
    <col min="9206" max="9206" width="2" style="69" bestFit="1" customWidth="1"/>
    <col min="9207" max="9207" width="2.140625" style="69" customWidth="1"/>
    <col min="9208" max="9208" width="1.140625" style="69" customWidth="1"/>
    <col min="9209" max="9209" width="0" style="69" hidden="1" customWidth="1"/>
    <col min="9210" max="9210" width="2" style="69" bestFit="1" customWidth="1"/>
    <col min="9211" max="9211" width="2.140625" style="69" customWidth="1"/>
    <col min="9212" max="9212" width="2" style="69" customWidth="1"/>
    <col min="9213" max="9213" width="2.28515625" style="69" customWidth="1"/>
    <col min="9214" max="9214" width="11.42578125" style="69"/>
    <col min="9215" max="9215" width="2" style="69" bestFit="1" customWidth="1"/>
    <col min="9216" max="9455" width="11.42578125" style="69"/>
    <col min="9456" max="9456" width="2.42578125" style="69" customWidth="1"/>
    <col min="9457" max="9457" width="2.140625" style="69" bestFit="1" customWidth="1"/>
    <col min="9458" max="9458" width="0.85546875" style="69" bestFit="1" customWidth="1"/>
    <col min="9459" max="9459" width="2" style="69" customWidth="1"/>
    <col min="9460" max="9460" width="2" style="69" bestFit="1" customWidth="1"/>
    <col min="9461" max="9461" width="1.28515625" style="69" bestFit="1" customWidth="1"/>
    <col min="9462" max="9462" width="2" style="69" bestFit="1" customWidth="1"/>
    <col min="9463" max="9463" width="2.140625" style="69" customWidth="1"/>
    <col min="9464" max="9464" width="1.140625" style="69" customWidth="1"/>
    <col min="9465" max="9465" width="0" style="69" hidden="1" customWidth="1"/>
    <col min="9466" max="9466" width="2" style="69" bestFit="1" customWidth="1"/>
    <col min="9467" max="9467" width="2.140625" style="69" customWidth="1"/>
    <col min="9468" max="9468" width="2" style="69" customWidth="1"/>
    <col min="9469" max="9469" width="2.28515625" style="69" customWidth="1"/>
    <col min="9470" max="9470" width="11.42578125" style="69"/>
    <col min="9471" max="9471" width="2" style="69" bestFit="1" customWidth="1"/>
    <col min="9472" max="9711" width="11.42578125" style="69"/>
    <col min="9712" max="9712" width="2.42578125" style="69" customWidth="1"/>
    <col min="9713" max="9713" width="2.140625" style="69" bestFit="1" customWidth="1"/>
    <col min="9714" max="9714" width="0.85546875" style="69" bestFit="1" customWidth="1"/>
    <col min="9715" max="9715" width="2" style="69" customWidth="1"/>
    <col min="9716" max="9716" width="2" style="69" bestFit="1" customWidth="1"/>
    <col min="9717" max="9717" width="1.28515625" style="69" bestFit="1" customWidth="1"/>
    <col min="9718" max="9718" width="2" style="69" bestFit="1" customWidth="1"/>
    <col min="9719" max="9719" width="2.140625" style="69" customWidth="1"/>
    <col min="9720" max="9720" width="1.140625" style="69" customWidth="1"/>
    <col min="9721" max="9721" width="0" style="69" hidden="1" customWidth="1"/>
    <col min="9722" max="9722" width="2" style="69" bestFit="1" customWidth="1"/>
    <col min="9723" max="9723" width="2.140625" style="69" customWidth="1"/>
    <col min="9724" max="9724" width="2" style="69" customWidth="1"/>
    <col min="9725" max="9725" width="2.28515625" style="69" customWidth="1"/>
    <col min="9726" max="9726" width="11.42578125" style="69"/>
    <col min="9727" max="9727" width="2" style="69" bestFit="1" customWidth="1"/>
    <col min="9728" max="9967" width="11.42578125" style="69"/>
    <col min="9968" max="9968" width="2.42578125" style="69" customWidth="1"/>
    <col min="9969" max="9969" width="2.140625" style="69" bestFit="1" customWidth="1"/>
    <col min="9970" max="9970" width="0.85546875" style="69" bestFit="1" customWidth="1"/>
    <col min="9971" max="9971" width="2" style="69" customWidth="1"/>
    <col min="9972" max="9972" width="2" style="69" bestFit="1" customWidth="1"/>
    <col min="9973" max="9973" width="1.28515625" style="69" bestFit="1" customWidth="1"/>
    <col min="9974" max="9974" width="2" style="69" bestFit="1" customWidth="1"/>
    <col min="9975" max="9975" width="2.140625" style="69" customWidth="1"/>
    <col min="9976" max="9976" width="1.140625" style="69" customWidth="1"/>
    <col min="9977" max="9977" width="0" style="69" hidden="1" customWidth="1"/>
    <col min="9978" max="9978" width="2" style="69" bestFit="1" customWidth="1"/>
    <col min="9979" max="9979" width="2.140625" style="69" customWidth="1"/>
    <col min="9980" max="9980" width="2" style="69" customWidth="1"/>
    <col min="9981" max="9981" width="2.28515625" style="69" customWidth="1"/>
    <col min="9982" max="9982" width="11.42578125" style="69"/>
    <col min="9983" max="9983" width="2" style="69" bestFit="1" customWidth="1"/>
    <col min="9984" max="10223" width="11.42578125" style="69"/>
    <col min="10224" max="10224" width="2.42578125" style="69" customWidth="1"/>
    <col min="10225" max="10225" width="2.140625" style="69" bestFit="1" customWidth="1"/>
    <col min="10226" max="10226" width="0.85546875" style="69" bestFit="1" customWidth="1"/>
    <col min="10227" max="10227" width="2" style="69" customWidth="1"/>
    <col min="10228" max="10228" width="2" style="69" bestFit="1" customWidth="1"/>
    <col min="10229" max="10229" width="1.28515625" style="69" bestFit="1" customWidth="1"/>
    <col min="10230" max="10230" width="2" style="69" bestFit="1" customWidth="1"/>
    <col min="10231" max="10231" width="2.140625" style="69" customWidth="1"/>
    <col min="10232" max="10232" width="1.140625" style="69" customWidth="1"/>
    <col min="10233" max="10233" width="0" style="69" hidden="1" customWidth="1"/>
    <col min="10234" max="10234" width="2" style="69" bestFit="1" customWidth="1"/>
    <col min="10235" max="10235" width="2.140625" style="69" customWidth="1"/>
    <col min="10236" max="10236" width="2" style="69" customWidth="1"/>
    <col min="10237" max="10237" width="2.28515625" style="69" customWidth="1"/>
    <col min="10238" max="10238" width="11.42578125" style="69"/>
    <col min="10239" max="10239" width="2" style="69" bestFit="1" customWidth="1"/>
    <col min="10240" max="10479" width="11.42578125" style="69"/>
    <col min="10480" max="10480" width="2.42578125" style="69" customWidth="1"/>
    <col min="10481" max="10481" width="2.140625" style="69" bestFit="1" customWidth="1"/>
    <col min="10482" max="10482" width="0.85546875" style="69" bestFit="1" customWidth="1"/>
    <col min="10483" max="10483" width="2" style="69" customWidth="1"/>
    <col min="10484" max="10484" width="2" style="69" bestFit="1" customWidth="1"/>
    <col min="10485" max="10485" width="1.28515625" style="69" bestFit="1" customWidth="1"/>
    <col min="10486" max="10486" width="2" style="69" bestFit="1" customWidth="1"/>
    <col min="10487" max="10487" width="2.140625" style="69" customWidth="1"/>
    <col min="10488" max="10488" width="1.140625" style="69" customWidth="1"/>
    <col min="10489" max="10489" width="0" style="69" hidden="1" customWidth="1"/>
    <col min="10490" max="10490" width="2" style="69" bestFit="1" customWidth="1"/>
    <col min="10491" max="10491" width="2.140625" style="69" customWidth="1"/>
    <col min="10492" max="10492" width="2" style="69" customWidth="1"/>
    <col min="10493" max="10493" width="2.28515625" style="69" customWidth="1"/>
    <col min="10494" max="10494" width="11.42578125" style="69"/>
    <col min="10495" max="10495" width="2" style="69" bestFit="1" customWidth="1"/>
    <col min="10496" max="10735" width="11.42578125" style="69"/>
    <col min="10736" max="10736" width="2.42578125" style="69" customWidth="1"/>
    <col min="10737" max="10737" width="2.140625" style="69" bestFit="1" customWidth="1"/>
    <col min="10738" max="10738" width="0.85546875" style="69" bestFit="1" customWidth="1"/>
    <col min="10739" max="10739" width="2" style="69" customWidth="1"/>
    <col min="10740" max="10740" width="2" style="69" bestFit="1" customWidth="1"/>
    <col min="10741" max="10741" width="1.28515625" style="69" bestFit="1" customWidth="1"/>
    <col min="10742" max="10742" width="2" style="69" bestFit="1" customWidth="1"/>
    <col min="10743" max="10743" width="2.140625" style="69" customWidth="1"/>
    <col min="10744" max="10744" width="1.140625" style="69" customWidth="1"/>
    <col min="10745" max="10745" width="0" style="69" hidden="1" customWidth="1"/>
    <col min="10746" max="10746" width="2" style="69" bestFit="1" customWidth="1"/>
    <col min="10747" max="10747" width="2.140625" style="69" customWidth="1"/>
    <col min="10748" max="10748" width="2" style="69" customWidth="1"/>
    <col min="10749" max="10749" width="2.28515625" style="69" customWidth="1"/>
    <col min="10750" max="10750" width="11.42578125" style="69"/>
    <col min="10751" max="10751" width="2" style="69" bestFit="1" customWidth="1"/>
    <col min="10752" max="10991" width="11.42578125" style="69"/>
    <col min="10992" max="10992" width="2.42578125" style="69" customWidth="1"/>
    <col min="10993" max="10993" width="2.140625" style="69" bestFit="1" customWidth="1"/>
    <col min="10994" max="10994" width="0.85546875" style="69" bestFit="1" customWidth="1"/>
    <col min="10995" max="10995" width="2" style="69" customWidth="1"/>
    <col min="10996" max="10996" width="2" style="69" bestFit="1" customWidth="1"/>
    <col min="10997" max="10997" width="1.28515625" style="69" bestFit="1" customWidth="1"/>
    <col min="10998" max="10998" width="2" style="69" bestFit="1" customWidth="1"/>
    <col min="10999" max="10999" width="2.140625" style="69" customWidth="1"/>
    <col min="11000" max="11000" width="1.140625" style="69" customWidth="1"/>
    <col min="11001" max="11001" width="0" style="69" hidden="1" customWidth="1"/>
    <col min="11002" max="11002" width="2" style="69" bestFit="1" customWidth="1"/>
    <col min="11003" max="11003" width="2.140625" style="69" customWidth="1"/>
    <col min="11004" max="11004" width="2" style="69" customWidth="1"/>
    <col min="11005" max="11005" width="2.28515625" style="69" customWidth="1"/>
    <col min="11006" max="11006" width="11.42578125" style="69"/>
    <col min="11007" max="11007" width="2" style="69" bestFit="1" customWidth="1"/>
    <col min="11008" max="11247" width="11.42578125" style="69"/>
    <col min="11248" max="11248" width="2.42578125" style="69" customWidth="1"/>
    <col min="11249" max="11249" width="2.140625" style="69" bestFit="1" customWidth="1"/>
    <col min="11250" max="11250" width="0.85546875" style="69" bestFit="1" customWidth="1"/>
    <col min="11251" max="11251" width="2" style="69" customWidth="1"/>
    <col min="11252" max="11252" width="2" style="69" bestFit="1" customWidth="1"/>
    <col min="11253" max="11253" width="1.28515625" style="69" bestFit="1" customWidth="1"/>
    <col min="11254" max="11254" width="2" style="69" bestFit="1" customWidth="1"/>
    <col min="11255" max="11255" width="2.140625" style="69" customWidth="1"/>
    <col min="11256" max="11256" width="1.140625" style="69" customWidth="1"/>
    <col min="11257" max="11257" width="0" style="69" hidden="1" customWidth="1"/>
    <col min="11258" max="11258" width="2" style="69" bestFit="1" customWidth="1"/>
    <col min="11259" max="11259" width="2.140625" style="69" customWidth="1"/>
    <col min="11260" max="11260" width="2" style="69" customWidth="1"/>
    <col min="11261" max="11261" width="2.28515625" style="69" customWidth="1"/>
    <col min="11262" max="11262" width="11.42578125" style="69"/>
    <col min="11263" max="11263" width="2" style="69" bestFit="1" customWidth="1"/>
    <col min="11264" max="11503" width="11.42578125" style="69"/>
    <col min="11504" max="11504" width="2.42578125" style="69" customWidth="1"/>
    <col min="11505" max="11505" width="2.140625" style="69" bestFit="1" customWidth="1"/>
    <col min="11506" max="11506" width="0.85546875" style="69" bestFit="1" customWidth="1"/>
    <col min="11507" max="11507" width="2" style="69" customWidth="1"/>
    <col min="11508" max="11508" width="2" style="69" bestFit="1" customWidth="1"/>
    <col min="11509" max="11509" width="1.28515625" style="69" bestFit="1" customWidth="1"/>
    <col min="11510" max="11510" width="2" style="69" bestFit="1" customWidth="1"/>
    <col min="11511" max="11511" width="2.140625" style="69" customWidth="1"/>
    <col min="11512" max="11512" width="1.140625" style="69" customWidth="1"/>
    <col min="11513" max="11513" width="0" style="69" hidden="1" customWidth="1"/>
    <col min="11514" max="11514" width="2" style="69" bestFit="1" customWidth="1"/>
    <col min="11515" max="11515" width="2.140625" style="69" customWidth="1"/>
    <col min="11516" max="11516" width="2" style="69" customWidth="1"/>
    <col min="11517" max="11517" width="2.28515625" style="69" customWidth="1"/>
    <col min="11518" max="11518" width="11.42578125" style="69"/>
    <col min="11519" max="11519" width="2" style="69" bestFit="1" customWidth="1"/>
    <col min="11520" max="11759" width="11.42578125" style="69"/>
    <col min="11760" max="11760" width="2.42578125" style="69" customWidth="1"/>
    <col min="11761" max="11761" width="2.140625" style="69" bestFit="1" customWidth="1"/>
    <col min="11762" max="11762" width="0.85546875" style="69" bestFit="1" customWidth="1"/>
    <col min="11763" max="11763" width="2" style="69" customWidth="1"/>
    <col min="11764" max="11764" width="2" style="69" bestFit="1" customWidth="1"/>
    <col min="11765" max="11765" width="1.28515625" style="69" bestFit="1" customWidth="1"/>
    <col min="11766" max="11766" width="2" style="69" bestFit="1" customWidth="1"/>
    <col min="11767" max="11767" width="2.140625" style="69" customWidth="1"/>
    <col min="11768" max="11768" width="1.140625" style="69" customWidth="1"/>
    <col min="11769" max="11769" width="0" style="69" hidden="1" customWidth="1"/>
    <col min="11770" max="11770" width="2" style="69" bestFit="1" customWidth="1"/>
    <col min="11771" max="11771" width="2.140625" style="69" customWidth="1"/>
    <col min="11772" max="11772" width="2" style="69" customWidth="1"/>
    <col min="11773" max="11773" width="2.28515625" style="69" customWidth="1"/>
    <col min="11774" max="11774" width="11.42578125" style="69"/>
    <col min="11775" max="11775" width="2" style="69" bestFit="1" customWidth="1"/>
    <col min="11776" max="12015" width="11.42578125" style="69"/>
    <col min="12016" max="12016" width="2.42578125" style="69" customWidth="1"/>
    <col min="12017" max="12017" width="2.140625" style="69" bestFit="1" customWidth="1"/>
    <col min="12018" max="12018" width="0.85546875" style="69" bestFit="1" customWidth="1"/>
    <col min="12019" max="12019" width="2" style="69" customWidth="1"/>
    <col min="12020" max="12020" width="2" style="69" bestFit="1" customWidth="1"/>
    <col min="12021" max="12021" width="1.28515625" style="69" bestFit="1" customWidth="1"/>
    <col min="12022" max="12022" width="2" style="69" bestFit="1" customWidth="1"/>
    <col min="12023" max="12023" width="2.140625" style="69" customWidth="1"/>
    <col min="12024" max="12024" width="1.140625" style="69" customWidth="1"/>
    <col min="12025" max="12025" width="0" style="69" hidden="1" customWidth="1"/>
    <col min="12026" max="12026" width="2" style="69" bestFit="1" customWidth="1"/>
    <col min="12027" max="12027" width="2.140625" style="69" customWidth="1"/>
    <col min="12028" max="12028" width="2" style="69" customWidth="1"/>
    <col min="12029" max="12029" width="2.28515625" style="69" customWidth="1"/>
    <col min="12030" max="12030" width="11.42578125" style="69"/>
    <col min="12031" max="12031" width="2" style="69" bestFit="1" customWidth="1"/>
    <col min="12032" max="12271" width="11.42578125" style="69"/>
    <col min="12272" max="12272" width="2.42578125" style="69" customWidth="1"/>
    <col min="12273" max="12273" width="2.140625" style="69" bestFit="1" customWidth="1"/>
    <col min="12274" max="12274" width="0.85546875" style="69" bestFit="1" customWidth="1"/>
    <col min="12275" max="12275" width="2" style="69" customWidth="1"/>
    <col min="12276" max="12276" width="2" style="69" bestFit="1" customWidth="1"/>
    <col min="12277" max="12277" width="1.28515625" style="69" bestFit="1" customWidth="1"/>
    <col min="12278" max="12278" width="2" style="69" bestFit="1" customWidth="1"/>
    <col min="12279" max="12279" width="2.140625" style="69" customWidth="1"/>
    <col min="12280" max="12280" width="1.140625" style="69" customWidth="1"/>
    <col min="12281" max="12281" width="0" style="69" hidden="1" customWidth="1"/>
    <col min="12282" max="12282" width="2" style="69" bestFit="1" customWidth="1"/>
    <col min="12283" max="12283" width="2.140625" style="69" customWidth="1"/>
    <col min="12284" max="12284" width="2" style="69" customWidth="1"/>
    <col min="12285" max="12285" width="2.28515625" style="69" customWidth="1"/>
    <col min="12286" max="12286" width="11.42578125" style="69"/>
    <col min="12287" max="12287" width="2" style="69" bestFit="1" customWidth="1"/>
    <col min="12288" max="12527" width="11.42578125" style="69"/>
    <col min="12528" max="12528" width="2.42578125" style="69" customWidth="1"/>
    <col min="12529" max="12529" width="2.140625" style="69" bestFit="1" customWidth="1"/>
    <col min="12530" max="12530" width="0.85546875" style="69" bestFit="1" customWidth="1"/>
    <col min="12531" max="12531" width="2" style="69" customWidth="1"/>
    <col min="12532" max="12532" width="2" style="69" bestFit="1" customWidth="1"/>
    <col min="12533" max="12533" width="1.28515625" style="69" bestFit="1" customWidth="1"/>
    <col min="12534" max="12534" width="2" style="69" bestFit="1" customWidth="1"/>
    <col min="12535" max="12535" width="2.140625" style="69" customWidth="1"/>
    <col min="12536" max="12536" width="1.140625" style="69" customWidth="1"/>
    <col min="12537" max="12537" width="0" style="69" hidden="1" customWidth="1"/>
    <col min="12538" max="12538" width="2" style="69" bestFit="1" customWidth="1"/>
    <col min="12539" max="12539" width="2.140625" style="69" customWidth="1"/>
    <col min="12540" max="12540" width="2" style="69" customWidth="1"/>
    <col min="12541" max="12541" width="2.28515625" style="69" customWidth="1"/>
    <col min="12542" max="12542" width="11.42578125" style="69"/>
    <col min="12543" max="12543" width="2" style="69" bestFit="1" customWidth="1"/>
    <col min="12544" max="12783" width="11.42578125" style="69"/>
    <col min="12784" max="12784" width="2.42578125" style="69" customWidth="1"/>
    <col min="12785" max="12785" width="2.140625" style="69" bestFit="1" customWidth="1"/>
    <col min="12786" max="12786" width="0.85546875" style="69" bestFit="1" customWidth="1"/>
    <col min="12787" max="12787" width="2" style="69" customWidth="1"/>
    <col min="12788" max="12788" width="2" style="69" bestFit="1" customWidth="1"/>
    <col min="12789" max="12789" width="1.28515625" style="69" bestFit="1" customWidth="1"/>
    <col min="12790" max="12790" width="2" style="69" bestFit="1" customWidth="1"/>
    <col min="12791" max="12791" width="2.140625" style="69" customWidth="1"/>
    <col min="12792" max="12792" width="1.140625" style="69" customWidth="1"/>
    <col min="12793" max="12793" width="0" style="69" hidden="1" customWidth="1"/>
    <col min="12794" max="12794" width="2" style="69" bestFit="1" customWidth="1"/>
    <col min="12795" max="12795" width="2.140625" style="69" customWidth="1"/>
    <col min="12796" max="12796" width="2" style="69" customWidth="1"/>
    <col min="12797" max="12797" width="2.28515625" style="69" customWidth="1"/>
    <col min="12798" max="12798" width="11.42578125" style="69"/>
    <col min="12799" max="12799" width="2" style="69" bestFit="1" customWidth="1"/>
    <col min="12800" max="13039" width="11.42578125" style="69"/>
    <col min="13040" max="13040" width="2.42578125" style="69" customWidth="1"/>
    <col min="13041" max="13041" width="2.140625" style="69" bestFit="1" customWidth="1"/>
    <col min="13042" max="13042" width="0.85546875" style="69" bestFit="1" customWidth="1"/>
    <col min="13043" max="13043" width="2" style="69" customWidth="1"/>
    <col min="13044" max="13044" width="2" style="69" bestFit="1" customWidth="1"/>
    <col min="13045" max="13045" width="1.28515625" style="69" bestFit="1" customWidth="1"/>
    <col min="13046" max="13046" width="2" style="69" bestFit="1" customWidth="1"/>
    <col min="13047" max="13047" width="2.140625" style="69" customWidth="1"/>
    <col min="13048" max="13048" width="1.140625" style="69" customWidth="1"/>
    <col min="13049" max="13049" width="0" style="69" hidden="1" customWidth="1"/>
    <col min="13050" max="13050" width="2" style="69" bestFit="1" customWidth="1"/>
    <col min="13051" max="13051" width="2.140625" style="69" customWidth="1"/>
    <col min="13052" max="13052" width="2" style="69" customWidth="1"/>
    <col min="13053" max="13053" width="2.28515625" style="69" customWidth="1"/>
    <col min="13054" max="13054" width="11.42578125" style="69"/>
    <col min="13055" max="13055" width="2" style="69" bestFit="1" customWidth="1"/>
    <col min="13056" max="13295" width="11.42578125" style="69"/>
    <col min="13296" max="13296" width="2.42578125" style="69" customWidth="1"/>
    <col min="13297" max="13297" width="2.140625" style="69" bestFit="1" customWidth="1"/>
    <col min="13298" max="13298" width="0.85546875" style="69" bestFit="1" customWidth="1"/>
    <col min="13299" max="13299" width="2" style="69" customWidth="1"/>
    <col min="13300" max="13300" width="2" style="69" bestFit="1" customWidth="1"/>
    <col min="13301" max="13301" width="1.28515625" style="69" bestFit="1" customWidth="1"/>
    <col min="13302" max="13302" width="2" style="69" bestFit="1" customWidth="1"/>
    <col min="13303" max="13303" width="2.140625" style="69" customWidth="1"/>
    <col min="13304" max="13304" width="1.140625" style="69" customWidth="1"/>
    <col min="13305" max="13305" width="0" style="69" hidden="1" customWidth="1"/>
    <col min="13306" max="13306" width="2" style="69" bestFit="1" customWidth="1"/>
    <col min="13307" max="13307" width="2.140625" style="69" customWidth="1"/>
    <col min="13308" max="13308" width="2" style="69" customWidth="1"/>
    <col min="13309" max="13309" width="2.28515625" style="69" customWidth="1"/>
    <col min="13310" max="13310" width="11.42578125" style="69"/>
    <col min="13311" max="13311" width="2" style="69" bestFit="1" customWidth="1"/>
    <col min="13312" max="13551" width="11.42578125" style="69"/>
    <col min="13552" max="13552" width="2.42578125" style="69" customWidth="1"/>
    <col min="13553" max="13553" width="2.140625" style="69" bestFit="1" customWidth="1"/>
    <col min="13554" max="13554" width="0.85546875" style="69" bestFit="1" customWidth="1"/>
    <col min="13555" max="13555" width="2" style="69" customWidth="1"/>
    <col min="13556" max="13556" width="2" style="69" bestFit="1" customWidth="1"/>
    <col min="13557" max="13557" width="1.28515625" style="69" bestFit="1" customWidth="1"/>
    <col min="13558" max="13558" width="2" style="69" bestFit="1" customWidth="1"/>
    <col min="13559" max="13559" width="2.140625" style="69" customWidth="1"/>
    <col min="13560" max="13560" width="1.140625" style="69" customWidth="1"/>
    <col min="13561" max="13561" width="0" style="69" hidden="1" customWidth="1"/>
    <col min="13562" max="13562" width="2" style="69" bestFit="1" customWidth="1"/>
    <col min="13563" max="13563" width="2.140625" style="69" customWidth="1"/>
    <col min="13564" max="13564" width="2" style="69" customWidth="1"/>
    <col min="13565" max="13565" width="2.28515625" style="69" customWidth="1"/>
    <col min="13566" max="13566" width="11.42578125" style="69"/>
    <col min="13567" max="13567" width="2" style="69" bestFit="1" customWidth="1"/>
    <col min="13568" max="13807" width="11.42578125" style="69"/>
    <col min="13808" max="13808" width="2.42578125" style="69" customWidth="1"/>
    <col min="13809" max="13809" width="2.140625" style="69" bestFit="1" customWidth="1"/>
    <col min="13810" max="13810" width="0.85546875" style="69" bestFit="1" customWidth="1"/>
    <col min="13811" max="13811" width="2" style="69" customWidth="1"/>
    <col min="13812" max="13812" width="2" style="69" bestFit="1" customWidth="1"/>
    <col min="13813" max="13813" width="1.28515625" style="69" bestFit="1" customWidth="1"/>
    <col min="13814" max="13814" width="2" style="69" bestFit="1" customWidth="1"/>
    <col min="13815" max="13815" width="2.140625" style="69" customWidth="1"/>
    <col min="13816" max="13816" width="1.140625" style="69" customWidth="1"/>
    <col min="13817" max="13817" width="0" style="69" hidden="1" customWidth="1"/>
    <col min="13818" max="13818" width="2" style="69" bestFit="1" customWidth="1"/>
    <col min="13819" max="13819" width="2.140625" style="69" customWidth="1"/>
    <col min="13820" max="13820" width="2" style="69" customWidth="1"/>
    <col min="13821" max="13821" width="2.28515625" style="69" customWidth="1"/>
    <col min="13822" max="13822" width="11.42578125" style="69"/>
    <col min="13823" max="13823" width="2" style="69" bestFit="1" customWidth="1"/>
    <col min="13824" max="14063" width="11.42578125" style="69"/>
    <col min="14064" max="14064" width="2.42578125" style="69" customWidth="1"/>
    <col min="14065" max="14065" width="2.140625" style="69" bestFit="1" customWidth="1"/>
    <col min="14066" max="14066" width="0.85546875" style="69" bestFit="1" customWidth="1"/>
    <col min="14067" max="14067" width="2" style="69" customWidth="1"/>
    <col min="14068" max="14068" width="2" style="69" bestFit="1" customWidth="1"/>
    <col min="14069" max="14069" width="1.28515625" style="69" bestFit="1" customWidth="1"/>
    <col min="14070" max="14070" width="2" style="69" bestFit="1" customWidth="1"/>
    <col min="14071" max="14071" width="2.140625" style="69" customWidth="1"/>
    <col min="14072" max="14072" width="1.140625" style="69" customWidth="1"/>
    <col min="14073" max="14073" width="0" style="69" hidden="1" customWidth="1"/>
    <col min="14074" max="14074" width="2" style="69" bestFit="1" customWidth="1"/>
    <col min="14075" max="14075" width="2.140625" style="69" customWidth="1"/>
    <col min="14076" max="14076" width="2" style="69" customWidth="1"/>
    <col min="14077" max="14077" width="2.28515625" style="69" customWidth="1"/>
    <col min="14078" max="14078" width="11.42578125" style="69"/>
    <col min="14079" max="14079" width="2" style="69" bestFit="1" customWidth="1"/>
    <col min="14080" max="14319" width="11.42578125" style="69"/>
    <col min="14320" max="14320" width="2.42578125" style="69" customWidth="1"/>
    <col min="14321" max="14321" width="2.140625" style="69" bestFit="1" customWidth="1"/>
    <col min="14322" max="14322" width="0.85546875" style="69" bestFit="1" customWidth="1"/>
    <col min="14323" max="14323" width="2" style="69" customWidth="1"/>
    <col min="14324" max="14324" width="2" style="69" bestFit="1" customWidth="1"/>
    <col min="14325" max="14325" width="1.28515625" style="69" bestFit="1" customWidth="1"/>
    <col min="14326" max="14326" width="2" style="69" bestFit="1" customWidth="1"/>
    <col min="14327" max="14327" width="2.140625" style="69" customWidth="1"/>
    <col min="14328" max="14328" width="1.140625" style="69" customWidth="1"/>
    <col min="14329" max="14329" width="0" style="69" hidden="1" customWidth="1"/>
    <col min="14330" max="14330" width="2" style="69" bestFit="1" customWidth="1"/>
    <col min="14331" max="14331" width="2.140625" style="69" customWidth="1"/>
    <col min="14332" max="14332" width="2" style="69" customWidth="1"/>
    <col min="14333" max="14333" width="2.28515625" style="69" customWidth="1"/>
    <col min="14334" max="14334" width="11.42578125" style="69"/>
    <col min="14335" max="14335" width="2" style="69" bestFit="1" customWidth="1"/>
    <col min="14336" max="14575" width="11.42578125" style="69"/>
    <col min="14576" max="14576" width="2.42578125" style="69" customWidth="1"/>
    <col min="14577" max="14577" width="2.140625" style="69" bestFit="1" customWidth="1"/>
    <col min="14578" max="14578" width="0.85546875" style="69" bestFit="1" customWidth="1"/>
    <col min="14579" max="14579" width="2" style="69" customWidth="1"/>
    <col min="14580" max="14580" width="2" style="69" bestFit="1" customWidth="1"/>
    <col min="14581" max="14581" width="1.28515625" style="69" bestFit="1" customWidth="1"/>
    <col min="14582" max="14582" width="2" style="69" bestFit="1" customWidth="1"/>
    <col min="14583" max="14583" width="2.140625" style="69" customWidth="1"/>
    <col min="14584" max="14584" width="1.140625" style="69" customWidth="1"/>
    <col min="14585" max="14585" width="0" style="69" hidden="1" customWidth="1"/>
    <col min="14586" max="14586" width="2" style="69" bestFit="1" customWidth="1"/>
    <col min="14587" max="14587" width="2.140625" style="69" customWidth="1"/>
    <col min="14588" max="14588" width="2" style="69" customWidth="1"/>
    <col min="14589" max="14589" width="2.28515625" style="69" customWidth="1"/>
    <col min="14590" max="14590" width="11.42578125" style="69"/>
    <col min="14591" max="14591" width="2" style="69" bestFit="1" customWidth="1"/>
    <col min="14592" max="14831" width="11.42578125" style="69"/>
    <col min="14832" max="14832" width="2.42578125" style="69" customWidth="1"/>
    <col min="14833" max="14833" width="2.140625" style="69" bestFit="1" customWidth="1"/>
    <col min="14834" max="14834" width="0.85546875" style="69" bestFit="1" customWidth="1"/>
    <col min="14835" max="14835" width="2" style="69" customWidth="1"/>
    <col min="14836" max="14836" width="2" style="69" bestFit="1" customWidth="1"/>
    <col min="14837" max="14837" width="1.28515625" style="69" bestFit="1" customWidth="1"/>
    <col min="14838" max="14838" width="2" style="69" bestFit="1" customWidth="1"/>
    <col min="14839" max="14839" width="2.140625" style="69" customWidth="1"/>
    <col min="14840" max="14840" width="1.140625" style="69" customWidth="1"/>
    <col min="14841" max="14841" width="0" style="69" hidden="1" customWidth="1"/>
    <col min="14842" max="14842" width="2" style="69" bestFit="1" customWidth="1"/>
    <col min="14843" max="14843" width="2.140625" style="69" customWidth="1"/>
    <col min="14844" max="14844" width="2" style="69" customWidth="1"/>
    <col min="14845" max="14845" width="2.28515625" style="69" customWidth="1"/>
    <col min="14846" max="14846" width="11.42578125" style="69"/>
    <col min="14847" max="14847" width="2" style="69" bestFit="1" customWidth="1"/>
    <col min="14848" max="15087" width="11.42578125" style="69"/>
    <col min="15088" max="15088" width="2.42578125" style="69" customWidth="1"/>
    <col min="15089" max="15089" width="2.140625" style="69" bestFit="1" customWidth="1"/>
    <col min="15090" max="15090" width="0.85546875" style="69" bestFit="1" customWidth="1"/>
    <col min="15091" max="15091" width="2" style="69" customWidth="1"/>
    <col min="15092" max="15092" width="2" style="69" bestFit="1" customWidth="1"/>
    <col min="15093" max="15093" width="1.28515625" style="69" bestFit="1" customWidth="1"/>
    <col min="15094" max="15094" width="2" style="69" bestFit="1" customWidth="1"/>
    <col min="15095" max="15095" width="2.140625" style="69" customWidth="1"/>
    <col min="15096" max="15096" width="1.140625" style="69" customWidth="1"/>
    <col min="15097" max="15097" width="0" style="69" hidden="1" customWidth="1"/>
    <col min="15098" max="15098" width="2" style="69" bestFit="1" customWidth="1"/>
    <col min="15099" max="15099" width="2.140625" style="69" customWidth="1"/>
    <col min="15100" max="15100" width="2" style="69" customWidth="1"/>
    <col min="15101" max="15101" width="2.28515625" style="69" customWidth="1"/>
    <col min="15102" max="15102" width="11.42578125" style="69"/>
    <col min="15103" max="15103" width="2" style="69" bestFit="1" customWidth="1"/>
    <col min="15104" max="15343" width="11.42578125" style="69"/>
    <col min="15344" max="15344" width="2.42578125" style="69" customWidth="1"/>
    <col min="15345" max="15345" width="2.140625" style="69" bestFit="1" customWidth="1"/>
    <col min="15346" max="15346" width="0.85546875" style="69" bestFit="1" customWidth="1"/>
    <col min="15347" max="15347" width="2" style="69" customWidth="1"/>
    <col min="15348" max="15348" width="2" style="69" bestFit="1" customWidth="1"/>
    <col min="15349" max="15349" width="1.28515625" style="69" bestFit="1" customWidth="1"/>
    <col min="15350" max="15350" width="2" style="69" bestFit="1" customWidth="1"/>
    <col min="15351" max="15351" width="2.140625" style="69" customWidth="1"/>
    <col min="15352" max="15352" width="1.140625" style="69" customWidth="1"/>
    <col min="15353" max="15353" width="0" style="69" hidden="1" customWidth="1"/>
    <col min="15354" max="15354" width="2" style="69" bestFit="1" customWidth="1"/>
    <col min="15355" max="15355" width="2.140625" style="69" customWidth="1"/>
    <col min="15356" max="15356" width="2" style="69" customWidth="1"/>
    <col min="15357" max="15357" width="2.28515625" style="69" customWidth="1"/>
    <col min="15358" max="15358" width="11.42578125" style="69"/>
    <col min="15359" max="15359" width="2" style="69" bestFit="1" customWidth="1"/>
    <col min="15360" max="15599" width="11.42578125" style="69"/>
    <col min="15600" max="15600" width="2.42578125" style="69" customWidth="1"/>
    <col min="15601" max="15601" width="2.140625" style="69" bestFit="1" customWidth="1"/>
    <col min="15602" max="15602" width="0.85546875" style="69" bestFit="1" customWidth="1"/>
    <col min="15603" max="15603" width="2" style="69" customWidth="1"/>
    <col min="15604" max="15604" width="2" style="69" bestFit="1" customWidth="1"/>
    <col min="15605" max="15605" width="1.28515625" style="69" bestFit="1" customWidth="1"/>
    <col min="15606" max="15606" width="2" style="69" bestFit="1" customWidth="1"/>
    <col min="15607" max="15607" width="2.140625" style="69" customWidth="1"/>
    <col min="15608" max="15608" width="1.140625" style="69" customWidth="1"/>
    <col min="15609" max="15609" width="0" style="69" hidden="1" customWidth="1"/>
    <col min="15610" max="15610" width="2" style="69" bestFit="1" customWidth="1"/>
    <col min="15611" max="15611" width="2.140625" style="69" customWidth="1"/>
    <col min="15612" max="15612" width="2" style="69" customWidth="1"/>
    <col min="15613" max="15613" width="2.28515625" style="69" customWidth="1"/>
    <col min="15614" max="15614" width="11.42578125" style="69"/>
    <col min="15615" max="15615" width="2" style="69" bestFit="1" customWidth="1"/>
    <col min="15616" max="15855" width="11.42578125" style="69"/>
    <col min="15856" max="15856" width="2.42578125" style="69" customWidth="1"/>
    <col min="15857" max="15857" width="2.140625" style="69" bestFit="1" customWidth="1"/>
    <col min="15858" max="15858" width="0.85546875" style="69" bestFit="1" customWidth="1"/>
    <col min="15859" max="15859" width="2" style="69" customWidth="1"/>
    <col min="15860" max="15860" width="2" style="69" bestFit="1" customWidth="1"/>
    <col min="15861" max="15861" width="1.28515625" style="69" bestFit="1" customWidth="1"/>
    <col min="15862" max="15862" width="2" style="69" bestFit="1" customWidth="1"/>
    <col min="15863" max="15863" width="2.140625" style="69" customWidth="1"/>
    <col min="15864" max="15864" width="1.140625" style="69" customWidth="1"/>
    <col min="15865" max="15865" width="0" style="69" hidden="1" customWidth="1"/>
    <col min="15866" max="15866" width="2" style="69" bestFit="1" customWidth="1"/>
    <col min="15867" max="15867" width="2.140625" style="69" customWidth="1"/>
    <col min="15868" max="15868" width="2" style="69" customWidth="1"/>
    <col min="15869" max="15869" width="2.28515625" style="69" customWidth="1"/>
    <col min="15870" max="15870" width="11.42578125" style="69"/>
    <col min="15871" max="15871" width="2" style="69" bestFit="1" customWidth="1"/>
    <col min="15872" max="16111" width="11.42578125" style="69"/>
    <col min="16112" max="16112" width="2.42578125" style="69" customWidth="1"/>
    <col min="16113" max="16113" width="2.140625" style="69" bestFit="1" customWidth="1"/>
    <col min="16114" max="16114" width="0.85546875" style="69" bestFit="1" customWidth="1"/>
    <col min="16115" max="16115" width="2" style="69" customWidth="1"/>
    <col min="16116" max="16116" width="2" style="69" bestFit="1" customWidth="1"/>
    <col min="16117" max="16117" width="1.28515625" style="69" bestFit="1" customWidth="1"/>
    <col min="16118" max="16118" width="2" style="69" bestFit="1" customWidth="1"/>
    <col min="16119" max="16119" width="2.140625" style="69" customWidth="1"/>
    <col min="16120" max="16120" width="1.140625" style="69" customWidth="1"/>
    <col min="16121" max="16121" width="0" style="69" hidden="1" customWidth="1"/>
    <col min="16122" max="16122" width="2" style="69" bestFit="1" customWidth="1"/>
    <col min="16123" max="16123" width="2.140625" style="69" customWidth="1"/>
    <col min="16124" max="16124" width="2" style="69" customWidth="1"/>
    <col min="16125" max="16125" width="2.28515625" style="69" customWidth="1"/>
    <col min="16126" max="16126" width="11.42578125" style="69"/>
    <col min="16127" max="16127" width="2" style="69" bestFit="1" customWidth="1"/>
    <col min="16128" max="16384" width="11.42578125" style="69"/>
  </cols>
  <sheetData>
    <row r="1" spans="1:24" ht="20.25" x14ac:dyDescent="0.3">
      <c r="A1" s="206" t="s">
        <v>822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24" ht="13.5" thickBot="1" x14ac:dyDescent="0.25">
      <c r="C2" s="71"/>
    </row>
    <row r="3" spans="1:24" ht="18" x14ac:dyDescent="0.25">
      <c r="B3" s="207" t="s">
        <v>662</v>
      </c>
      <c r="C3" s="208"/>
      <c r="E3" s="212" t="s">
        <v>691</v>
      </c>
      <c r="F3" s="213"/>
      <c r="G3" s="213"/>
      <c r="H3" s="213"/>
      <c r="I3" s="213"/>
      <c r="J3" s="213"/>
      <c r="K3" s="214"/>
    </row>
    <row r="4" spans="1:24" ht="38.25" x14ac:dyDescent="0.2">
      <c r="A4" s="72" t="s">
        <v>663</v>
      </c>
      <c r="B4" s="73" t="s">
        <v>166</v>
      </c>
      <c r="C4" s="74" t="s">
        <v>664</v>
      </c>
      <c r="D4" s="75" t="s">
        <v>665</v>
      </c>
      <c r="E4" s="76" t="s">
        <v>694</v>
      </c>
      <c r="F4" s="77" t="s">
        <v>578</v>
      </c>
      <c r="G4" s="78" t="s">
        <v>666</v>
      </c>
      <c r="H4" s="78" t="s">
        <v>667</v>
      </c>
      <c r="I4" s="78" t="s">
        <v>668</v>
      </c>
      <c r="J4" s="78" t="s">
        <v>669</v>
      </c>
      <c r="K4" s="79" t="s">
        <v>577</v>
      </c>
    </row>
    <row r="5" spans="1:24" s="91" customFormat="1" ht="15" x14ac:dyDescent="0.25">
      <c r="A5" s="80" t="str">
        <f>RESUMEN!A15</f>
        <v>LIBRE</v>
      </c>
      <c r="B5" s="81">
        <f>RESUMEN!B15</f>
        <v>178954122323.19672</v>
      </c>
      <c r="C5" s="82">
        <f>B5/B$16</f>
        <v>0.36605290801572787</v>
      </c>
      <c r="D5" s="83">
        <f>RESUMEN!C15</f>
        <v>36010091744</v>
      </c>
      <c r="E5" s="84">
        <f>RESUMEN!D15</f>
        <v>136908130</v>
      </c>
      <c r="F5" s="85">
        <f>RESUMEN!E15</f>
        <v>41481778752.644646</v>
      </c>
      <c r="G5" s="85">
        <f>RESUMEN!F15</f>
        <v>41618686882.644646</v>
      </c>
      <c r="H5" s="86">
        <f>G5/G$16</f>
        <v>0.37758590396669778</v>
      </c>
      <c r="I5" s="87">
        <f>35193856000-633940000-161000000-480000000-620000000</f>
        <v>33298916000</v>
      </c>
      <c r="J5" s="87">
        <f t="shared" ref="J5:J13" si="0">I5-G5</f>
        <v>-8319770882.6446457</v>
      </c>
      <c r="K5" s="88">
        <f>RESUMEN!G15</f>
        <v>101325343696.55214</v>
      </c>
      <c r="L5" s="89"/>
      <c r="M5" s="90"/>
      <c r="N5" s="90"/>
      <c r="O5" s="90"/>
      <c r="P5" s="90"/>
      <c r="R5" s="90"/>
      <c r="S5" s="90"/>
      <c r="T5" s="90"/>
      <c r="U5" s="90"/>
      <c r="W5" s="90"/>
      <c r="X5" s="202"/>
    </row>
    <row r="6" spans="1:24" ht="15" x14ac:dyDescent="0.25">
      <c r="A6" s="92" t="str">
        <f>RESUMEN!A16</f>
        <v>ENERGIZACION</v>
      </c>
      <c r="B6" s="81">
        <f>RESUMEN!B16</f>
        <v>19087654728</v>
      </c>
      <c r="C6" s="82">
        <f t="shared" ref="C6:C15" si="1">B6/B$16</f>
        <v>3.9044037821971224E-2</v>
      </c>
      <c r="D6" s="93">
        <f>RESUMEN!C16</f>
        <v>10495183053</v>
      </c>
      <c r="E6" s="94">
        <f>RESUMEN!D16</f>
        <v>12993816</v>
      </c>
      <c r="F6" s="85">
        <f>RESUMEN!E16</f>
        <v>9656223888</v>
      </c>
      <c r="G6" s="85">
        <f>RESUMEN!F16</f>
        <v>9669217704</v>
      </c>
      <c r="H6" s="86">
        <f t="shared" ref="H6:H15" si="2">G6/G$16</f>
        <v>8.7724062936212432E-2</v>
      </c>
      <c r="I6" s="95">
        <f>3693600000+1401052000</f>
        <v>5094652000</v>
      </c>
      <c r="J6" s="87">
        <f t="shared" si="0"/>
        <v>-4574565704</v>
      </c>
      <c r="K6" s="96">
        <f>RESUMEN!G16</f>
        <v>-1076746029</v>
      </c>
      <c r="L6" s="89"/>
      <c r="M6" s="90"/>
    </row>
    <row r="7" spans="1:24" ht="15" x14ac:dyDescent="0.25">
      <c r="A7" s="92" t="str">
        <f>RESUMEN!A17</f>
        <v>FIE</v>
      </c>
      <c r="B7" s="81">
        <f>RESUMEN!B17</f>
        <v>57061126526</v>
      </c>
      <c r="C7" s="82">
        <f t="shared" si="1"/>
        <v>0.11671925199785232</v>
      </c>
      <c r="D7" s="93">
        <f>RESUMEN!C17</f>
        <v>23367360383</v>
      </c>
      <c r="E7" s="94">
        <f>RESUMEN!D17</f>
        <v>1141688758</v>
      </c>
      <c r="F7" s="85">
        <f>RESUMEN!E17</f>
        <v>4714032507</v>
      </c>
      <c r="G7" s="85">
        <f>RESUMEN!F17</f>
        <v>5855721265</v>
      </c>
      <c r="H7" s="86">
        <f t="shared" si="2"/>
        <v>5.3126082844868944E-2</v>
      </c>
      <c r="I7" s="95">
        <v>2565000000</v>
      </c>
      <c r="J7" s="87">
        <f t="shared" si="0"/>
        <v>-3290721265</v>
      </c>
      <c r="K7" s="96">
        <f>RESUMEN!G17</f>
        <v>27838044878</v>
      </c>
      <c r="L7" s="89"/>
      <c r="M7" s="90"/>
    </row>
    <row r="8" spans="1:24" ht="15" x14ac:dyDescent="0.25">
      <c r="A8" s="92" t="str">
        <f>RESUMEN!A18</f>
        <v>SS</v>
      </c>
      <c r="B8" s="81">
        <f>RESUMEN!B18</f>
        <v>22228837263</v>
      </c>
      <c r="C8" s="82">
        <f t="shared" si="1"/>
        <v>4.5469366205680206E-2</v>
      </c>
      <c r="D8" s="93">
        <f>RESUMEN!C18</f>
        <v>5158632974</v>
      </c>
      <c r="E8" s="94">
        <f>RESUMEN!D18</f>
        <v>92604712</v>
      </c>
      <c r="F8" s="85">
        <f>RESUMEN!E18</f>
        <v>2700043844</v>
      </c>
      <c r="G8" s="85">
        <f>RESUMEN!F18</f>
        <v>2792648556</v>
      </c>
      <c r="H8" s="86">
        <f t="shared" si="2"/>
        <v>2.5336328665339851E-2</v>
      </c>
      <c r="I8" s="95">
        <v>1109619000</v>
      </c>
      <c r="J8" s="87">
        <f t="shared" si="0"/>
        <v>-1683029556</v>
      </c>
      <c r="K8" s="96">
        <f>RESUMEN!G18</f>
        <v>14277555733</v>
      </c>
      <c r="L8" s="89"/>
      <c r="M8" s="90"/>
      <c r="N8" s="97"/>
    </row>
    <row r="9" spans="1:24" ht="15" x14ac:dyDescent="0.25">
      <c r="A9" s="92" t="str">
        <f>RESUMEN!A19</f>
        <v>FIC</v>
      </c>
      <c r="B9" s="81">
        <f>RESUMEN!B19</f>
        <v>1990433000</v>
      </c>
      <c r="C9" s="82">
        <f t="shared" si="1"/>
        <v>4.0714557362617676E-3</v>
      </c>
      <c r="D9" s="93">
        <f>RESUMEN!C19</f>
        <v>0</v>
      </c>
      <c r="E9" s="94">
        <f>RESUMEN!D19</f>
        <v>0</v>
      </c>
      <c r="F9" s="85">
        <f>RESUMEN!E19</f>
        <v>1990433000</v>
      </c>
      <c r="G9" s="85">
        <f>RESUMEN!F19</f>
        <v>1990433000</v>
      </c>
      <c r="H9" s="86">
        <f t="shared" si="2"/>
        <v>1.8058220955153512E-2</v>
      </c>
      <c r="I9" s="95">
        <v>1990433000</v>
      </c>
      <c r="J9" s="87">
        <f t="shared" si="0"/>
        <v>0</v>
      </c>
      <c r="K9" s="96">
        <f>RESUMEN!G19</f>
        <v>0</v>
      </c>
      <c r="L9" s="89"/>
      <c r="M9" s="90"/>
      <c r="O9" s="70"/>
    </row>
    <row r="10" spans="1:24" ht="15" x14ac:dyDescent="0.25">
      <c r="A10" s="92" t="str">
        <f>RESUMEN!A20</f>
        <v>RSD</v>
      </c>
      <c r="B10" s="81">
        <f>RESUMEN!B20</f>
        <v>18611123259</v>
      </c>
      <c r="C10" s="82">
        <f t="shared" si="1"/>
        <v>3.8069286708535453E-2</v>
      </c>
      <c r="D10" s="93">
        <f>RESUMEN!C20</f>
        <v>4817369480</v>
      </c>
      <c r="E10" s="94">
        <f>RESUMEN!D20</f>
        <v>0</v>
      </c>
      <c r="F10" s="85">
        <f>RESUMEN!E20</f>
        <v>5948538157</v>
      </c>
      <c r="G10" s="85">
        <f>RESUMEN!F20</f>
        <v>5948538157</v>
      </c>
      <c r="H10" s="86">
        <f t="shared" si="2"/>
        <v>5.3968164916511956E-2</v>
      </c>
      <c r="I10" s="95">
        <v>236893000</v>
      </c>
      <c r="J10" s="87">
        <f t="shared" si="0"/>
        <v>-5711645157</v>
      </c>
      <c r="K10" s="96">
        <f>RESUMEN!G20</f>
        <v>7845215622</v>
      </c>
      <c r="L10" s="89"/>
      <c r="M10" s="90"/>
    </row>
    <row r="11" spans="1:24" ht="15" x14ac:dyDescent="0.25">
      <c r="A11" s="92" t="str">
        <f>RESUMEN!A21</f>
        <v>PIR</v>
      </c>
      <c r="B11" s="81">
        <f>RESUMEN!B21</f>
        <v>4182935673</v>
      </c>
      <c r="C11" s="82">
        <f t="shared" si="1"/>
        <v>8.5562475301855564E-3</v>
      </c>
      <c r="D11" s="93">
        <f>RESUMEN!C21</f>
        <v>1518265115</v>
      </c>
      <c r="E11" s="94">
        <f>RESUMEN!D21</f>
        <v>82343181</v>
      </c>
      <c r="F11" s="85">
        <f>RESUMEN!E21</f>
        <v>1457845937</v>
      </c>
      <c r="G11" s="85">
        <f>RESUMEN!F21</f>
        <v>1540189118</v>
      </c>
      <c r="H11" s="86">
        <f t="shared" si="2"/>
        <v>1.3973379362966252E-2</v>
      </c>
      <c r="I11" s="95">
        <f>367301000+380748000</f>
        <v>748049000</v>
      </c>
      <c r="J11" s="87">
        <f t="shared" si="0"/>
        <v>-792140118</v>
      </c>
      <c r="K11" s="96">
        <f>RESUMEN!G21</f>
        <v>1124481440</v>
      </c>
      <c r="L11" s="89"/>
      <c r="M11" s="90"/>
    </row>
    <row r="12" spans="1:24" ht="15" x14ac:dyDescent="0.25">
      <c r="A12" s="92" t="str">
        <f>RESUMEN!A22</f>
        <v>PVP</v>
      </c>
      <c r="B12" s="81">
        <f>RESUMEN!B22</f>
        <v>4773825000</v>
      </c>
      <c r="C12" s="82">
        <f t="shared" si="1"/>
        <v>9.7649190805014947E-3</v>
      </c>
      <c r="D12" s="93">
        <f>RESUMEN!C22</f>
        <v>93439000</v>
      </c>
      <c r="E12" s="94">
        <f>RESUMEN!D22</f>
        <v>0</v>
      </c>
      <c r="F12" s="85">
        <f>RESUMEN!E22</f>
        <v>341281850</v>
      </c>
      <c r="G12" s="85">
        <f>RESUMEN!F22</f>
        <v>341281850</v>
      </c>
      <c r="H12" s="86">
        <f t="shared" si="2"/>
        <v>3.0962825954370518E-3</v>
      </c>
      <c r="I12" s="98">
        <v>0</v>
      </c>
      <c r="J12" s="87">
        <f t="shared" si="0"/>
        <v>-341281850</v>
      </c>
      <c r="K12" s="96">
        <f>RESUMEN!G22</f>
        <v>4339104150</v>
      </c>
      <c r="L12" s="89"/>
      <c r="M12" s="90"/>
    </row>
    <row r="13" spans="1:24" ht="15" x14ac:dyDescent="0.25">
      <c r="A13" s="80" t="str">
        <f>RESUMEN!A23</f>
        <v>PV</v>
      </c>
      <c r="B13" s="81">
        <f>RESUMEN!B23</f>
        <v>105489613075</v>
      </c>
      <c r="C13" s="82">
        <f t="shared" si="1"/>
        <v>0.21578033034532842</v>
      </c>
      <c r="D13" s="93">
        <f>RESUMEN!C23</f>
        <v>31521413978</v>
      </c>
      <c r="E13" s="94">
        <f>RESUMEN!D23</f>
        <v>1551887098</v>
      </c>
      <c r="F13" s="85">
        <f>RESUMEN!E23</f>
        <v>15703790412</v>
      </c>
      <c r="G13" s="85">
        <f>RESUMEN!F23</f>
        <v>17255677510</v>
      </c>
      <c r="H13" s="86">
        <f t="shared" si="2"/>
        <v>0.15655228646553446</v>
      </c>
      <c r="I13" s="95">
        <f>3491224000+7903054000</f>
        <v>11394278000</v>
      </c>
      <c r="J13" s="87">
        <f t="shared" si="0"/>
        <v>-5861399510</v>
      </c>
      <c r="K13" s="96">
        <f>RESUMEN!G23</f>
        <v>56712521587</v>
      </c>
      <c r="L13" s="89"/>
      <c r="M13" s="90"/>
    </row>
    <row r="14" spans="1:24" s="91" customFormat="1" ht="15" x14ac:dyDescent="0.25">
      <c r="A14" s="80" t="str">
        <f>RESUMEN!A24</f>
        <v>FAR</v>
      </c>
      <c r="B14" s="81">
        <f>RESUMEN!B24</f>
        <v>71180668049</v>
      </c>
      <c r="C14" s="82">
        <f t="shared" si="1"/>
        <v>0.14560095177232579</v>
      </c>
      <c r="D14" s="83">
        <f>RESUMEN!C24</f>
        <v>22100691956</v>
      </c>
      <c r="E14" s="84">
        <f>RESUMEN!D24</f>
        <v>1500799113</v>
      </c>
      <c r="F14" s="85">
        <f>RESUMEN!E24</f>
        <v>16395221630</v>
      </c>
      <c r="G14" s="85">
        <f>RESUMEN!F24</f>
        <v>17896020743</v>
      </c>
      <c r="H14" s="86">
        <f t="shared" si="2"/>
        <v>0.16236180609701734</v>
      </c>
      <c r="I14" s="95">
        <v>18928756000</v>
      </c>
      <c r="J14" s="87">
        <f>I14-G14</f>
        <v>1032735257</v>
      </c>
      <c r="K14" s="88">
        <f>RESUMEN!G24</f>
        <v>31183955350</v>
      </c>
      <c r="L14" s="89"/>
      <c r="M14" s="90"/>
      <c r="N14" s="70"/>
      <c r="O14" s="90"/>
    </row>
    <row r="15" spans="1:24" ht="15" x14ac:dyDescent="0.25">
      <c r="A15" s="80" t="str">
        <f>RESUMEN!A25</f>
        <v>FRIL</v>
      </c>
      <c r="B15" s="81">
        <f>RESUMEN!B25</f>
        <v>5314680000</v>
      </c>
      <c r="C15" s="82">
        <f t="shared" si="1"/>
        <v>1.0871244785629905E-2</v>
      </c>
      <c r="D15" s="93">
        <f>RESUMEN!C25</f>
        <v>0</v>
      </c>
      <c r="E15" s="94">
        <f>RESUMEN!D25</f>
        <v>1064708928</v>
      </c>
      <c r="F15" s="85">
        <f>RESUMEN!E25</f>
        <v>4249971072</v>
      </c>
      <c r="G15" s="85">
        <f>RESUMEN!F25</f>
        <v>5314680000</v>
      </c>
      <c r="H15" s="86">
        <f t="shared" si="2"/>
        <v>4.8217481194260378E-2</v>
      </c>
      <c r="I15" s="95">
        <v>5314680000</v>
      </c>
      <c r="J15" s="87">
        <f>I15-G15</f>
        <v>0</v>
      </c>
      <c r="K15" s="96">
        <f>RESUMEN!G25</f>
        <v>0</v>
      </c>
      <c r="L15" s="89"/>
      <c r="M15" s="90"/>
    </row>
    <row r="16" spans="1:24" ht="13.5" thickBot="1" x14ac:dyDescent="0.25">
      <c r="A16" s="72" t="s">
        <v>241</v>
      </c>
      <c r="B16" s="99">
        <f t="shared" ref="B16:K16" si="3">SUM(B5:B15)</f>
        <v>488875018896.19672</v>
      </c>
      <c r="C16" s="100">
        <f t="shared" si="3"/>
        <v>1</v>
      </c>
      <c r="D16" s="101">
        <f t="shared" si="3"/>
        <v>135082447683</v>
      </c>
      <c r="E16" s="99">
        <f t="shared" si="3"/>
        <v>5583933736</v>
      </c>
      <c r="F16" s="102">
        <f t="shared" si="3"/>
        <v>104639161049.64465</v>
      </c>
      <c r="G16" s="102">
        <f t="shared" si="3"/>
        <v>110223094785.64465</v>
      </c>
      <c r="H16" s="103">
        <f t="shared" si="3"/>
        <v>0.99999999999999989</v>
      </c>
      <c r="I16" s="102">
        <f t="shared" si="3"/>
        <v>80681276000</v>
      </c>
      <c r="J16" s="102">
        <f t="shared" si="3"/>
        <v>-29541818785.644646</v>
      </c>
      <c r="K16" s="104">
        <f t="shared" si="3"/>
        <v>243569476427.55212</v>
      </c>
      <c r="L16" s="105"/>
      <c r="M16" s="90"/>
    </row>
    <row r="17" spans="1:11" x14ac:dyDescent="0.2">
      <c r="G17" s="70"/>
      <c r="I17" s="70"/>
      <c r="J17" s="70"/>
    </row>
    <row r="18" spans="1:11" s="70" customFormat="1" x14ac:dyDescent="0.2">
      <c r="A18" s="69"/>
      <c r="B18" s="69"/>
      <c r="C18" s="69"/>
      <c r="E18" s="69"/>
      <c r="F18" s="69"/>
      <c r="H18" s="69"/>
      <c r="K18" s="69"/>
    </row>
    <row r="19" spans="1:11" s="70" customFormat="1" x14ac:dyDescent="0.2">
      <c r="A19" s="69" t="s">
        <v>670</v>
      </c>
      <c r="B19" s="69"/>
      <c r="C19" s="69"/>
      <c r="D19" s="69"/>
      <c r="E19" s="69"/>
      <c r="F19" s="69"/>
      <c r="G19" s="106"/>
      <c r="H19" s="69"/>
      <c r="I19" s="107"/>
    </row>
    <row r="20" spans="1:11" s="70" customFormat="1" x14ac:dyDescent="0.2">
      <c r="A20" s="69" t="s">
        <v>671</v>
      </c>
      <c r="B20" s="69"/>
      <c r="C20" s="69"/>
      <c r="D20" s="69"/>
      <c r="E20" s="69"/>
      <c r="F20" s="69"/>
      <c r="H20" s="69"/>
      <c r="I20" s="106"/>
      <c r="K20" s="69"/>
    </row>
    <row r="21" spans="1:11" s="70" customFormat="1" x14ac:dyDescent="0.2">
      <c r="A21" s="69" t="s">
        <v>672</v>
      </c>
      <c r="B21" s="69"/>
      <c r="C21" s="69"/>
      <c r="D21" s="69"/>
      <c r="E21" s="69"/>
      <c r="F21" s="69"/>
      <c r="G21" s="91"/>
      <c r="H21" s="90"/>
      <c r="I21" s="106"/>
      <c r="K21" s="69"/>
    </row>
    <row r="22" spans="1:11" s="70" customFormat="1" x14ac:dyDescent="0.2">
      <c r="A22" s="69" t="s">
        <v>673</v>
      </c>
      <c r="B22" s="69"/>
      <c r="C22" s="69"/>
      <c r="D22" s="69"/>
      <c r="E22" s="69"/>
      <c r="F22" s="69"/>
      <c r="G22" s="90"/>
      <c r="H22" s="90"/>
      <c r="K22" s="69"/>
    </row>
    <row r="23" spans="1:11" s="70" customFormat="1" x14ac:dyDescent="0.2">
      <c r="A23" s="69" t="s">
        <v>674</v>
      </c>
      <c r="B23" s="69"/>
      <c r="C23" s="69"/>
      <c r="D23" s="69"/>
      <c r="E23" s="69"/>
      <c r="F23" s="69"/>
      <c r="G23" s="91"/>
      <c r="H23" s="90"/>
      <c r="K23" s="69"/>
    </row>
    <row r="24" spans="1:11" s="70" customFormat="1" x14ac:dyDescent="0.2">
      <c r="A24" s="69" t="s">
        <v>675</v>
      </c>
      <c r="B24" s="69"/>
      <c r="C24" s="69"/>
      <c r="D24" s="69"/>
      <c r="E24" s="69"/>
      <c r="F24" s="69"/>
      <c r="G24" s="91"/>
      <c r="H24" s="90"/>
      <c r="I24" s="69"/>
      <c r="K24" s="69"/>
    </row>
    <row r="25" spans="1:11" s="70" customFormat="1" x14ac:dyDescent="0.2">
      <c r="A25" s="69" t="s">
        <v>676</v>
      </c>
      <c r="B25" s="69"/>
      <c r="C25" s="69"/>
      <c r="D25" s="69"/>
      <c r="E25" s="69"/>
      <c r="F25" s="69"/>
      <c r="G25" s="91"/>
      <c r="H25" s="90"/>
      <c r="K25" s="69"/>
    </row>
    <row r="26" spans="1:11" s="70" customFormat="1" x14ac:dyDescent="0.2">
      <c r="A26" s="69" t="s">
        <v>677</v>
      </c>
      <c r="B26" s="69"/>
      <c r="C26" s="69"/>
      <c r="D26" s="69"/>
      <c r="E26" s="69"/>
      <c r="F26" s="69"/>
      <c r="G26" s="91"/>
      <c r="H26" s="90"/>
      <c r="K26" s="69"/>
    </row>
    <row r="27" spans="1:11" s="70" customFormat="1" x14ac:dyDescent="0.2">
      <c r="A27" s="69" t="s">
        <v>678</v>
      </c>
      <c r="B27" s="69"/>
      <c r="C27" s="69"/>
      <c r="D27" s="69"/>
      <c r="E27" s="69"/>
      <c r="F27" s="69"/>
      <c r="G27" s="91"/>
      <c r="H27" s="90"/>
      <c r="K27" s="69" t="s">
        <v>679</v>
      </c>
    </row>
    <row r="28" spans="1:11" s="70" customFormat="1" x14ac:dyDescent="0.2">
      <c r="A28" s="69"/>
      <c r="B28" s="69"/>
      <c r="C28" s="69"/>
      <c r="D28" s="69"/>
      <c r="E28" s="69"/>
      <c r="F28" s="69"/>
      <c r="G28" s="91"/>
      <c r="H28" s="90"/>
      <c r="K28" s="69"/>
    </row>
    <row r="29" spans="1:11" s="70" customFormat="1" x14ac:dyDescent="0.2">
      <c r="A29" s="69"/>
      <c r="B29" s="69"/>
      <c r="C29" s="69"/>
      <c r="D29" s="69"/>
      <c r="E29" s="69"/>
      <c r="F29" s="69"/>
      <c r="G29" s="91"/>
      <c r="H29" s="90"/>
      <c r="I29" s="69"/>
      <c r="K29" s="69"/>
    </row>
    <row r="30" spans="1:11" s="70" customFormat="1" x14ac:dyDescent="0.2">
      <c r="A30" s="69"/>
      <c r="B30" s="69"/>
      <c r="C30" s="69"/>
      <c r="D30" s="69"/>
      <c r="E30" s="69"/>
      <c r="F30" s="69"/>
      <c r="G30" s="91"/>
      <c r="H30" s="91"/>
      <c r="I30" s="69"/>
      <c r="K30" s="69"/>
    </row>
    <row r="31" spans="1:11" x14ac:dyDescent="0.2">
      <c r="J31" s="70"/>
    </row>
    <row r="32" spans="1:11" x14ac:dyDescent="0.2">
      <c r="J32" s="70"/>
    </row>
    <row r="33" spans="1:11" s="70" customFormat="1" x14ac:dyDescent="0.2">
      <c r="A33" s="69"/>
      <c r="B33" s="69"/>
      <c r="C33" s="69"/>
      <c r="D33" s="69"/>
      <c r="E33" s="69"/>
      <c r="F33" s="69"/>
      <c r="G33" s="69"/>
      <c r="I33" s="69"/>
      <c r="K33" s="69"/>
    </row>
    <row r="34" spans="1:11" x14ac:dyDescent="0.2">
      <c r="H34" s="70"/>
    </row>
  </sheetData>
  <mergeCells count="3">
    <mergeCell ref="A1:K1"/>
    <mergeCell ref="B3:C3"/>
    <mergeCell ref="E3:K3"/>
  </mergeCells>
  <pageMargins left="1.1023622047244095" right="0.15748031496062992" top="0.55118110236220474" bottom="0.19685039370078741" header="0" footer="0"/>
  <pageSetup paperSize="5" scale="85" orientation="landscape" r:id="rId1"/>
  <headerFooter alignWithMargins="0">
    <oddHeader xml:space="preserve">&amp;L                         &amp;D&amp;RGobierno Regional De Los  Lagos
División de Análisis y Control de Gestión 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5"/>
  <sheetViews>
    <sheetView workbookViewId="0">
      <selection activeCell="H15" sqref="H15"/>
    </sheetView>
  </sheetViews>
  <sheetFormatPr baseColWidth="10" defaultRowHeight="15" x14ac:dyDescent="0.25"/>
  <cols>
    <col min="1" max="1" width="17.5703125" customWidth="1"/>
    <col min="2" max="2" width="14.7109375" style="1" customWidth="1"/>
    <col min="3" max="3" width="25.7109375" style="1" customWidth="1"/>
    <col min="4" max="4" width="15.28515625" style="1" customWidth="1"/>
    <col min="5" max="5" width="20.140625" style="1" customWidth="1"/>
    <col min="6" max="6" width="19.85546875" style="1" customWidth="1"/>
    <col min="7" max="7" width="21" bestFit="1" customWidth="1"/>
    <col min="8" max="8" width="21" customWidth="1"/>
  </cols>
  <sheetData>
    <row r="3" spans="1:9" x14ac:dyDescent="0.25">
      <c r="A3" s="67" t="s">
        <v>686</v>
      </c>
      <c r="B3" s="1" t="s">
        <v>687</v>
      </c>
      <c r="C3" s="1" t="s">
        <v>688</v>
      </c>
      <c r="D3" t="s">
        <v>820</v>
      </c>
      <c r="E3" s="1" t="s">
        <v>689</v>
      </c>
      <c r="F3" s="1" t="s">
        <v>638</v>
      </c>
      <c r="G3" s="1" t="s">
        <v>690</v>
      </c>
      <c r="H3" s="1"/>
    </row>
    <row r="4" spans="1:9" x14ac:dyDescent="0.25">
      <c r="A4" s="11" t="s">
        <v>7</v>
      </c>
      <c r="B4" s="1">
        <v>100190571043.39891</v>
      </c>
      <c r="C4" s="1">
        <v>17333242711</v>
      </c>
      <c r="D4" s="1">
        <v>1250517968</v>
      </c>
      <c r="E4" s="1">
        <v>23697777855.398922</v>
      </c>
      <c r="F4" s="1">
        <v>24948295823.398922</v>
      </c>
      <c r="G4" s="1">
        <v>57909032509</v>
      </c>
      <c r="H4" s="1"/>
    </row>
    <row r="5" spans="1:9" x14ac:dyDescent="0.25">
      <c r="A5" s="11" t="s">
        <v>22</v>
      </c>
      <c r="B5" s="1">
        <v>131784894639</v>
      </c>
      <c r="C5" s="1">
        <v>43406071374</v>
      </c>
      <c r="D5" s="1">
        <v>1312454588</v>
      </c>
      <c r="E5" s="1">
        <v>24549978791.114529</v>
      </c>
      <c r="F5" s="1">
        <v>25862433379.114529</v>
      </c>
      <c r="G5" s="1">
        <v>62516389885.88546</v>
      </c>
      <c r="H5" s="1"/>
    </row>
    <row r="6" spans="1:9" x14ac:dyDescent="0.25">
      <c r="A6" s="11" t="s">
        <v>30</v>
      </c>
      <c r="B6" s="1">
        <v>100016347779.39893</v>
      </c>
      <c r="C6" s="1">
        <v>31079750849</v>
      </c>
      <c r="D6" s="1">
        <v>1305250097</v>
      </c>
      <c r="E6" s="1">
        <v>24223331489.398918</v>
      </c>
      <c r="F6" s="1">
        <v>25528581586.398918</v>
      </c>
      <c r="G6" s="1">
        <v>43408015344</v>
      </c>
      <c r="H6" s="1"/>
    </row>
    <row r="7" spans="1:9" x14ac:dyDescent="0.25">
      <c r="A7" s="11" t="s">
        <v>172</v>
      </c>
      <c r="B7" s="1">
        <v>44257864301</v>
      </c>
      <c r="C7" s="1">
        <v>12725732706</v>
      </c>
      <c r="D7" s="1">
        <v>45024120</v>
      </c>
      <c r="E7" s="1">
        <v>13253351387.333332</v>
      </c>
      <c r="F7" s="1">
        <v>13298375507.333332</v>
      </c>
      <c r="G7" s="1">
        <v>18233756087.666668</v>
      </c>
      <c r="H7" s="1"/>
    </row>
    <row r="8" spans="1:9" x14ac:dyDescent="0.25">
      <c r="A8" s="11" t="s">
        <v>43</v>
      </c>
      <c r="B8" s="1">
        <v>98736944133.398926</v>
      </c>
      <c r="C8" s="1">
        <v>29541980043</v>
      </c>
      <c r="D8" s="1">
        <v>1670686963</v>
      </c>
      <c r="E8" s="1">
        <v>13254165526.398918</v>
      </c>
      <c r="F8" s="1">
        <v>14924852489.398918</v>
      </c>
      <c r="G8" s="1">
        <v>54270111601</v>
      </c>
      <c r="H8" s="1"/>
    </row>
    <row r="9" spans="1:9" x14ac:dyDescent="0.25">
      <c r="A9" s="11" t="s">
        <v>445</v>
      </c>
      <c r="B9" s="1">
        <v>2206010000</v>
      </c>
      <c r="C9" s="1">
        <v>0</v>
      </c>
      <c r="D9" s="1">
        <v>0</v>
      </c>
      <c r="E9" s="1">
        <v>1722231000</v>
      </c>
      <c r="F9" s="1">
        <v>1722231000</v>
      </c>
      <c r="G9" s="1">
        <v>483779000</v>
      </c>
      <c r="H9" s="1"/>
    </row>
    <row r="10" spans="1:9" x14ac:dyDescent="0.25">
      <c r="A10" s="11" t="s">
        <v>48</v>
      </c>
      <c r="B10" s="1">
        <v>11682387000</v>
      </c>
      <c r="C10" s="1">
        <v>995670000</v>
      </c>
      <c r="D10" s="1">
        <v>0</v>
      </c>
      <c r="E10" s="1">
        <v>3938325000</v>
      </c>
      <c r="F10" s="1">
        <v>3938325000</v>
      </c>
      <c r="G10" s="1">
        <v>6748392000</v>
      </c>
      <c r="H10" s="1"/>
    </row>
    <row r="11" spans="1:9" x14ac:dyDescent="0.25">
      <c r="A11" s="11" t="s">
        <v>660</v>
      </c>
      <c r="B11" s="1">
        <v>488875018896.19678</v>
      </c>
      <c r="C11" s="1">
        <v>135082447683</v>
      </c>
      <c r="D11" s="1">
        <v>5583933736</v>
      </c>
      <c r="E11" s="1">
        <v>104639161049.64462</v>
      </c>
      <c r="F11" s="1">
        <v>110223094785.64462</v>
      </c>
      <c r="G11" s="1">
        <v>243569476427.55212</v>
      </c>
      <c r="H11" s="1"/>
    </row>
    <row r="14" spans="1:9" x14ac:dyDescent="0.25">
      <c r="A14" s="67" t="s">
        <v>686</v>
      </c>
      <c r="B14" s="1" t="s">
        <v>687</v>
      </c>
      <c r="C14" s="1" t="s">
        <v>688</v>
      </c>
      <c r="D14" t="s">
        <v>820</v>
      </c>
      <c r="E14" s="1" t="s">
        <v>689</v>
      </c>
      <c r="F14" s="1" t="s">
        <v>638</v>
      </c>
      <c r="G14" s="1" t="s">
        <v>690</v>
      </c>
      <c r="H14" s="1"/>
    </row>
    <row r="15" spans="1:9" x14ac:dyDescent="0.25">
      <c r="A15" s="11" t="s">
        <v>558</v>
      </c>
      <c r="B15" s="1">
        <v>178954122323.19672</v>
      </c>
      <c r="C15" s="1">
        <v>36010091744</v>
      </c>
      <c r="D15" s="1">
        <v>136908130</v>
      </c>
      <c r="E15" s="1">
        <v>41481778752.644646</v>
      </c>
      <c r="F15" s="1">
        <v>41618686882.644646</v>
      </c>
      <c r="G15" s="1">
        <v>101325343696.55214</v>
      </c>
      <c r="H15" s="1"/>
      <c r="I15" t="s">
        <v>558</v>
      </c>
    </row>
    <row r="16" spans="1:9" x14ac:dyDescent="0.25">
      <c r="A16" s="11" t="s">
        <v>81</v>
      </c>
      <c r="B16" s="1">
        <v>19087654728</v>
      </c>
      <c r="C16" s="1">
        <v>10495183053</v>
      </c>
      <c r="D16" s="1">
        <v>12993816</v>
      </c>
      <c r="E16" s="1">
        <v>9656223888</v>
      </c>
      <c r="F16" s="1">
        <v>9669217704</v>
      </c>
      <c r="G16" s="1">
        <v>-1076746029</v>
      </c>
      <c r="H16" s="1"/>
      <c r="I16" t="s">
        <v>81</v>
      </c>
    </row>
    <row r="17" spans="1:9" x14ac:dyDescent="0.25">
      <c r="A17" s="11" t="s">
        <v>6</v>
      </c>
      <c r="B17" s="1">
        <v>57061126526</v>
      </c>
      <c r="C17" s="1">
        <v>23367360383</v>
      </c>
      <c r="D17" s="1">
        <v>1141688758</v>
      </c>
      <c r="E17" s="1">
        <v>4714032507</v>
      </c>
      <c r="F17" s="1">
        <v>5855721265</v>
      </c>
      <c r="G17" s="1">
        <v>27838044878</v>
      </c>
      <c r="H17" s="1"/>
      <c r="I17" t="s">
        <v>6</v>
      </c>
    </row>
    <row r="18" spans="1:9" x14ac:dyDescent="0.25">
      <c r="A18" s="11" t="s">
        <v>14</v>
      </c>
      <c r="B18" s="1">
        <v>22228837263</v>
      </c>
      <c r="C18" s="1">
        <v>5158632974</v>
      </c>
      <c r="D18" s="1">
        <v>92604712</v>
      </c>
      <c r="E18" s="1">
        <v>2700043844</v>
      </c>
      <c r="F18" s="1">
        <v>2792648556</v>
      </c>
      <c r="G18" s="1">
        <v>14277555733</v>
      </c>
      <c r="H18" s="1"/>
      <c r="I18" t="s">
        <v>14</v>
      </c>
    </row>
    <row r="19" spans="1:9" x14ac:dyDescent="0.25">
      <c r="A19" s="11" t="s">
        <v>78</v>
      </c>
      <c r="B19" s="1">
        <v>1990433000</v>
      </c>
      <c r="C19" s="1">
        <v>0</v>
      </c>
      <c r="D19" s="1">
        <v>0</v>
      </c>
      <c r="E19" s="1">
        <v>1990433000</v>
      </c>
      <c r="F19" s="1">
        <v>1990433000</v>
      </c>
      <c r="G19" s="1">
        <v>0</v>
      </c>
      <c r="H19" s="1"/>
      <c r="I19" t="s">
        <v>78</v>
      </c>
    </row>
    <row r="20" spans="1:9" x14ac:dyDescent="0.25">
      <c r="A20" s="11" t="s">
        <v>13</v>
      </c>
      <c r="B20" s="1">
        <v>18611123259</v>
      </c>
      <c r="C20" s="1">
        <v>4817369480</v>
      </c>
      <c r="D20" s="1">
        <v>0</v>
      </c>
      <c r="E20" s="1">
        <v>5948538157</v>
      </c>
      <c r="F20" s="1">
        <v>5948538157</v>
      </c>
      <c r="G20" s="1">
        <v>7845215622</v>
      </c>
      <c r="H20" s="1"/>
      <c r="I20" t="s">
        <v>13</v>
      </c>
    </row>
    <row r="21" spans="1:9" x14ac:dyDescent="0.25">
      <c r="A21" s="11" t="s">
        <v>15</v>
      </c>
      <c r="B21" s="1">
        <v>4182935673</v>
      </c>
      <c r="C21" s="1">
        <v>1518265115</v>
      </c>
      <c r="D21" s="1">
        <v>82343181</v>
      </c>
      <c r="E21" s="1">
        <v>1457845937</v>
      </c>
      <c r="F21" s="1">
        <v>1540189118</v>
      </c>
      <c r="G21" s="1">
        <v>1124481440</v>
      </c>
      <c r="H21" s="1"/>
      <c r="I21" t="s">
        <v>15</v>
      </c>
    </row>
    <row r="22" spans="1:9" x14ac:dyDescent="0.25">
      <c r="A22" s="11" t="s">
        <v>21</v>
      </c>
      <c r="B22" s="1">
        <v>4773825000</v>
      </c>
      <c r="C22" s="1">
        <v>93439000</v>
      </c>
      <c r="D22" s="1">
        <v>0</v>
      </c>
      <c r="E22" s="1">
        <v>341281850</v>
      </c>
      <c r="F22" s="1">
        <v>341281850</v>
      </c>
      <c r="G22" s="1">
        <v>4339104150</v>
      </c>
      <c r="H22" s="1"/>
      <c r="I22" t="s">
        <v>21</v>
      </c>
    </row>
    <row r="23" spans="1:9" x14ac:dyDescent="0.25">
      <c r="A23" s="11" t="s">
        <v>88</v>
      </c>
      <c r="B23" s="1">
        <v>105489613075</v>
      </c>
      <c r="C23" s="1">
        <v>31521413978</v>
      </c>
      <c r="D23" s="1">
        <v>1551887098</v>
      </c>
      <c r="E23" s="1">
        <v>15703790412</v>
      </c>
      <c r="F23" s="1">
        <v>17255677510</v>
      </c>
      <c r="G23" s="1">
        <v>56712521587</v>
      </c>
      <c r="H23" s="1"/>
      <c r="I23" t="s">
        <v>88</v>
      </c>
    </row>
    <row r="24" spans="1:9" x14ac:dyDescent="0.25">
      <c r="A24" s="11" t="s">
        <v>102</v>
      </c>
      <c r="B24" s="1">
        <v>71180668049</v>
      </c>
      <c r="C24" s="1">
        <v>22100691956</v>
      </c>
      <c r="D24" s="1">
        <v>1500799113</v>
      </c>
      <c r="E24" s="1">
        <v>16395221630</v>
      </c>
      <c r="F24" s="1">
        <v>17896020743</v>
      </c>
      <c r="G24" s="1">
        <v>31183955350</v>
      </c>
      <c r="H24" s="1"/>
      <c r="I24" t="s">
        <v>102</v>
      </c>
    </row>
    <row r="25" spans="1:9" x14ac:dyDescent="0.25">
      <c r="A25" s="11" t="s">
        <v>79</v>
      </c>
      <c r="B25" s="1">
        <v>5314680000</v>
      </c>
      <c r="C25" s="1">
        <v>0</v>
      </c>
      <c r="D25" s="1">
        <v>1064708928</v>
      </c>
      <c r="E25" s="1">
        <v>4249971072</v>
      </c>
      <c r="F25" s="1">
        <v>5314680000</v>
      </c>
      <c r="G25" s="1">
        <v>0</v>
      </c>
      <c r="H25" s="1"/>
    </row>
    <row r="26" spans="1:9" x14ac:dyDescent="0.25">
      <c r="A26" s="11" t="s">
        <v>660</v>
      </c>
      <c r="B26" s="1">
        <v>488875018896.19672</v>
      </c>
      <c r="C26" s="1">
        <v>135082447683</v>
      </c>
      <c r="D26" s="1">
        <v>5583933736</v>
      </c>
      <c r="E26" s="1">
        <v>104639161049.64465</v>
      </c>
      <c r="F26" s="1">
        <v>110223094785.64465</v>
      </c>
      <c r="G26" s="1">
        <v>243569476427.55212</v>
      </c>
      <c r="H26" s="1"/>
    </row>
    <row r="27" spans="1:9" x14ac:dyDescent="0.25">
      <c r="B27"/>
      <c r="C27"/>
      <c r="D27"/>
      <c r="E27"/>
      <c r="F27"/>
    </row>
    <row r="30" spans="1:9" x14ac:dyDescent="0.25">
      <c r="A30" s="67" t="s">
        <v>686</v>
      </c>
      <c r="B30" s="1" t="s">
        <v>687</v>
      </c>
      <c r="C30" s="1" t="s">
        <v>688</v>
      </c>
      <c r="D30" t="s">
        <v>820</v>
      </c>
      <c r="E30" s="1" t="s">
        <v>689</v>
      </c>
      <c r="F30" s="1" t="s">
        <v>638</v>
      </c>
      <c r="G30" s="1" t="s">
        <v>690</v>
      </c>
      <c r="H30" s="1"/>
    </row>
    <row r="31" spans="1:9" x14ac:dyDescent="0.25">
      <c r="A31" s="11" t="s">
        <v>275</v>
      </c>
      <c r="B31" s="1">
        <v>113809271181</v>
      </c>
      <c r="C31" s="1">
        <v>24517464769</v>
      </c>
      <c r="D31" s="1">
        <v>1217945818</v>
      </c>
      <c r="E31" s="1">
        <v>19582958453</v>
      </c>
      <c r="F31" s="1">
        <v>20800904271</v>
      </c>
      <c r="G31" s="1">
        <v>68490902141</v>
      </c>
      <c r="H31" s="1"/>
    </row>
    <row r="32" spans="1:9" x14ac:dyDescent="0.25">
      <c r="A32" s="11" t="s">
        <v>286</v>
      </c>
      <c r="B32" s="1">
        <v>55926001576</v>
      </c>
      <c r="C32" s="1">
        <v>11805931560</v>
      </c>
      <c r="D32" s="1">
        <v>1072552254</v>
      </c>
      <c r="E32" s="1">
        <v>19247357362</v>
      </c>
      <c r="F32" s="1">
        <v>20319909616</v>
      </c>
      <c r="G32" s="1">
        <v>23800160400</v>
      </c>
      <c r="H32" s="1"/>
    </row>
    <row r="33" spans="1:8" x14ac:dyDescent="0.25">
      <c r="A33" s="11" t="s">
        <v>274</v>
      </c>
      <c r="B33" s="1">
        <v>71899994880</v>
      </c>
      <c r="C33" s="1">
        <v>19993197187</v>
      </c>
      <c r="D33" s="1">
        <v>833073315</v>
      </c>
      <c r="E33" s="1">
        <v>13608205218</v>
      </c>
      <c r="F33" s="1">
        <v>14441278533</v>
      </c>
      <c r="G33" s="1">
        <v>37465519160</v>
      </c>
      <c r="H33" s="1"/>
    </row>
    <row r="34" spans="1:8" x14ac:dyDescent="0.25">
      <c r="A34" s="11" t="s">
        <v>272</v>
      </c>
      <c r="B34" s="1">
        <v>89985650912.398926</v>
      </c>
      <c r="C34" s="1">
        <v>25932596238</v>
      </c>
      <c r="D34" s="1">
        <v>2090924794</v>
      </c>
      <c r="E34" s="1">
        <v>10469551499.770428</v>
      </c>
      <c r="F34" s="1">
        <v>12560476293.770428</v>
      </c>
      <c r="G34" s="1">
        <v>51492578380.628487</v>
      </c>
      <c r="H34" s="1"/>
    </row>
    <row r="35" spans="1:8" x14ac:dyDescent="0.25">
      <c r="A35" s="11" t="s">
        <v>287</v>
      </c>
      <c r="B35" s="1">
        <v>22098586728</v>
      </c>
      <c r="C35" s="1">
        <v>10495183053</v>
      </c>
      <c r="D35" s="1">
        <v>12993816</v>
      </c>
      <c r="E35" s="1">
        <v>10185228888</v>
      </c>
      <c r="F35" s="1">
        <v>10198222704</v>
      </c>
      <c r="G35" s="1">
        <v>1405180971</v>
      </c>
      <c r="H35" s="1"/>
    </row>
    <row r="36" spans="1:8" x14ac:dyDescent="0.25">
      <c r="A36" s="11" t="s">
        <v>276</v>
      </c>
      <c r="B36" s="1">
        <v>18343731625.398922</v>
      </c>
      <c r="C36" s="1">
        <v>2991877297</v>
      </c>
      <c r="D36" s="1">
        <v>48362474</v>
      </c>
      <c r="E36" s="1">
        <v>7574763574.7704287</v>
      </c>
      <c r="F36" s="1">
        <v>7623126048.7704287</v>
      </c>
      <c r="G36" s="1">
        <v>7728728279.6284904</v>
      </c>
      <c r="H36" s="1"/>
    </row>
    <row r="37" spans="1:8" x14ac:dyDescent="0.25">
      <c r="A37" s="11" t="s">
        <v>288</v>
      </c>
      <c r="B37" s="1">
        <v>29524386364.398918</v>
      </c>
      <c r="C37" s="1">
        <v>12886243499</v>
      </c>
      <c r="D37" s="1">
        <v>7030232</v>
      </c>
      <c r="E37" s="1">
        <v>7015182732.7704287</v>
      </c>
      <c r="F37" s="1">
        <v>7022212964.7704287</v>
      </c>
      <c r="G37" s="1">
        <v>9615929900.6284904</v>
      </c>
      <c r="H37" s="1"/>
    </row>
    <row r="38" spans="1:8" x14ac:dyDescent="0.25">
      <c r="A38" s="11" t="s">
        <v>283</v>
      </c>
      <c r="B38" s="1">
        <v>39357421022</v>
      </c>
      <c r="C38" s="1">
        <v>11447070834</v>
      </c>
      <c r="D38" s="1">
        <v>200893238</v>
      </c>
      <c r="E38" s="1">
        <v>6270498084</v>
      </c>
      <c r="F38" s="1">
        <v>6471391322</v>
      </c>
      <c r="G38" s="1">
        <v>21438958866</v>
      </c>
      <c r="H38" s="1"/>
    </row>
    <row r="39" spans="1:8" x14ac:dyDescent="0.25">
      <c r="A39" s="11" t="s">
        <v>343</v>
      </c>
      <c r="B39" s="1">
        <v>11987848000</v>
      </c>
      <c r="C39" s="1">
        <v>3194665795</v>
      </c>
      <c r="D39" s="1">
        <v>0</v>
      </c>
      <c r="E39" s="1">
        <v>4337579039</v>
      </c>
      <c r="F39" s="1">
        <v>4337579039</v>
      </c>
      <c r="G39" s="1">
        <v>4455603166</v>
      </c>
      <c r="H39" s="1"/>
    </row>
    <row r="40" spans="1:8" x14ac:dyDescent="0.25">
      <c r="A40" s="11" t="s">
        <v>313</v>
      </c>
      <c r="B40" s="1">
        <v>21403763920</v>
      </c>
      <c r="C40" s="1">
        <v>8755134603</v>
      </c>
      <c r="D40" s="1">
        <v>3890464</v>
      </c>
      <c r="E40" s="1">
        <v>2588296994.3333335</v>
      </c>
      <c r="F40" s="1">
        <v>2592187458.3333335</v>
      </c>
      <c r="G40" s="1">
        <v>10056441858.666666</v>
      </c>
      <c r="H40" s="1"/>
    </row>
    <row r="41" spans="1:8" x14ac:dyDescent="0.25">
      <c r="A41" s="11" t="s">
        <v>354</v>
      </c>
      <c r="B41" s="1">
        <v>6241056687</v>
      </c>
      <c r="C41" s="1">
        <v>579295995</v>
      </c>
      <c r="D41" s="1">
        <v>51243211</v>
      </c>
      <c r="E41" s="1">
        <v>2148967539</v>
      </c>
      <c r="F41" s="1">
        <v>2200210750</v>
      </c>
      <c r="G41" s="1">
        <v>3461549942</v>
      </c>
      <c r="H41" s="1"/>
    </row>
    <row r="42" spans="1:8" x14ac:dyDescent="0.25">
      <c r="A42" s="11" t="s">
        <v>342</v>
      </c>
      <c r="B42" s="1">
        <v>8297306000</v>
      </c>
      <c r="C42" s="1">
        <v>2483786853</v>
      </c>
      <c r="D42" s="1">
        <v>45024120</v>
      </c>
      <c r="E42" s="1">
        <v>1610571665</v>
      </c>
      <c r="F42" s="1">
        <v>1655595785</v>
      </c>
      <c r="G42" s="1">
        <v>4157923362</v>
      </c>
      <c r="H42" s="1"/>
    </row>
    <row r="43" spans="1:8" x14ac:dyDescent="0.25">
      <c r="A43" s="11" t="s">
        <v>660</v>
      </c>
      <c r="B43" s="1">
        <v>488875018896.19678</v>
      </c>
      <c r="C43" s="1">
        <v>135082447683</v>
      </c>
      <c r="D43" s="1">
        <v>5583933736</v>
      </c>
      <c r="E43" s="1">
        <v>104639161049.64462</v>
      </c>
      <c r="F43" s="1">
        <v>110223094785.64462</v>
      </c>
      <c r="G43" s="1">
        <v>243569476427.55212</v>
      </c>
      <c r="H43" s="1"/>
    </row>
    <row r="44" spans="1:8" x14ac:dyDescent="0.25">
      <c r="B44"/>
      <c r="C44"/>
      <c r="D44"/>
      <c r="E44"/>
      <c r="F44"/>
    </row>
    <row r="45" spans="1:8" x14ac:dyDescent="0.25">
      <c r="B45"/>
      <c r="C45"/>
      <c r="D45"/>
      <c r="E45"/>
      <c r="F4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965"/>
  <sheetViews>
    <sheetView tabSelected="1" zoomScale="73" zoomScaleNormal="73" workbookViewId="0">
      <pane ySplit="1" topLeftCell="A2" activePane="bottomLeft" state="frozen"/>
      <selection pane="bottomLeft" activeCell="F4" sqref="F4"/>
    </sheetView>
  </sheetViews>
  <sheetFormatPr baseColWidth="10" defaultRowHeight="15" outlineLevelRow="2" x14ac:dyDescent="0.25"/>
  <cols>
    <col min="1" max="1" width="7.140625" customWidth="1"/>
    <col min="2" max="2" width="9.85546875" customWidth="1"/>
    <col min="3" max="3" width="19.85546875" customWidth="1"/>
    <col min="4" max="4" width="13.140625" customWidth="1"/>
    <col min="5" max="5" width="15.85546875" customWidth="1"/>
    <col min="6" max="6" width="13.42578125" customWidth="1"/>
    <col min="7" max="7" width="12.28515625" customWidth="1"/>
    <col min="8" max="8" width="10.7109375" style="11" customWidth="1"/>
    <col min="9" max="9" width="24.42578125" style="11" hidden="1" customWidth="1"/>
    <col min="10" max="10" width="68.85546875" style="27" customWidth="1"/>
    <col min="11" max="11" width="20.140625" style="39" customWidth="1"/>
    <col min="12" max="12" width="18.5703125" style="47" customWidth="1"/>
    <col min="13" max="13" width="19" style="47" customWidth="1"/>
    <col min="14" max="14" width="16.28515625" style="47" customWidth="1"/>
    <col min="15" max="15" width="17.7109375" style="47" customWidth="1"/>
    <col min="16" max="16" width="17.42578125" style="47" customWidth="1"/>
    <col min="17" max="17" width="18.42578125" style="47" customWidth="1"/>
    <col min="18" max="18" width="19.140625" style="47" customWidth="1"/>
    <col min="19" max="19" width="19" style="60" customWidth="1"/>
    <col min="20" max="20" width="9.28515625" style="60" customWidth="1"/>
    <col min="21" max="21" width="0" hidden="1" customWidth="1"/>
  </cols>
  <sheetData>
    <row r="1" spans="1:21" s="4" customFormat="1" ht="37.5" customHeight="1" x14ac:dyDescent="0.25">
      <c r="A1" s="193" t="s">
        <v>243</v>
      </c>
      <c r="B1" s="193" t="s">
        <v>170</v>
      </c>
      <c r="C1" s="193" t="s">
        <v>167</v>
      </c>
      <c r="D1" s="193" t="s">
        <v>0</v>
      </c>
      <c r="E1" s="193" t="s">
        <v>1</v>
      </c>
      <c r="F1" s="193" t="s">
        <v>242</v>
      </c>
      <c r="G1" s="193" t="s">
        <v>2</v>
      </c>
      <c r="H1" s="193" t="s">
        <v>3</v>
      </c>
      <c r="I1" s="193" t="s">
        <v>2619</v>
      </c>
      <c r="J1" s="193" t="s">
        <v>4</v>
      </c>
      <c r="K1" s="191" t="s">
        <v>166</v>
      </c>
      <c r="L1" s="192" t="s">
        <v>57</v>
      </c>
      <c r="M1" s="192" t="s">
        <v>355</v>
      </c>
      <c r="N1" s="192" t="s">
        <v>589</v>
      </c>
      <c r="O1" s="192" t="s">
        <v>588</v>
      </c>
      <c r="P1" s="192" t="s">
        <v>819</v>
      </c>
      <c r="Q1" s="192" t="s">
        <v>578</v>
      </c>
      <c r="R1" s="194" t="s">
        <v>350</v>
      </c>
      <c r="S1" s="195" t="s">
        <v>244</v>
      </c>
      <c r="T1" s="195" t="s">
        <v>2618</v>
      </c>
    </row>
    <row r="2" spans="1:21" ht="26.25" x14ac:dyDescent="0.4">
      <c r="A2" s="8"/>
      <c r="B2" s="8"/>
      <c r="C2" s="8"/>
      <c r="D2" s="8"/>
      <c r="E2" s="8"/>
      <c r="F2" s="8"/>
      <c r="G2" s="8"/>
      <c r="H2" s="12"/>
      <c r="I2" s="12"/>
      <c r="J2" s="64" t="s">
        <v>201</v>
      </c>
      <c r="K2" s="28"/>
      <c r="L2" s="40"/>
      <c r="M2" s="40"/>
      <c r="N2" s="40"/>
      <c r="O2" s="40"/>
      <c r="P2" s="40"/>
      <c r="Q2" s="40"/>
      <c r="R2" s="40"/>
      <c r="S2" s="55"/>
      <c r="T2" s="55"/>
    </row>
    <row r="3" spans="1:21" x14ac:dyDescent="0.25">
      <c r="A3" s="8"/>
      <c r="B3" s="8"/>
      <c r="C3" s="8"/>
      <c r="D3" s="8"/>
      <c r="E3" s="8"/>
      <c r="F3" s="8"/>
      <c r="G3" s="8"/>
      <c r="H3" s="12"/>
      <c r="I3" s="12"/>
      <c r="J3" s="16" t="s">
        <v>271</v>
      </c>
      <c r="K3" s="28"/>
      <c r="L3" s="40"/>
      <c r="M3" s="40"/>
      <c r="N3" s="40"/>
      <c r="O3" s="40"/>
      <c r="P3" s="40"/>
      <c r="Q3" s="40"/>
      <c r="R3" s="40"/>
      <c r="S3" s="55"/>
      <c r="T3" s="55"/>
    </row>
    <row r="4" spans="1:21" s="2" customFormat="1" ht="15" customHeight="1" outlineLevel="2" x14ac:dyDescent="0.25">
      <c r="A4" s="6">
        <v>31</v>
      </c>
      <c r="B4" s="6" t="s">
        <v>5</v>
      </c>
      <c r="C4" s="6" t="s">
        <v>274</v>
      </c>
      <c r="D4" s="6" t="s">
        <v>7</v>
      </c>
      <c r="E4" s="6" t="s">
        <v>7</v>
      </c>
      <c r="F4" s="6" t="s">
        <v>102</v>
      </c>
      <c r="G4" s="6" t="s">
        <v>168</v>
      </c>
      <c r="H4" s="13">
        <v>30062818</v>
      </c>
      <c r="I4" s="13" t="str">
        <f>CONCATENATE(H4,"-",G4)</f>
        <v>30062818-EJECUCION</v>
      </c>
      <c r="J4" s="17" t="s">
        <v>122</v>
      </c>
      <c r="K4" s="29">
        <v>3099186000</v>
      </c>
      <c r="L4" s="41">
        <v>426524875</v>
      </c>
      <c r="M4" s="41">
        <v>1495400000</v>
      </c>
      <c r="N4" s="41">
        <v>144591129</v>
      </c>
      <c r="O4" s="41">
        <v>150621228</v>
      </c>
      <c r="P4" s="41">
        <f>N4+O4</f>
        <v>295212357</v>
      </c>
      <c r="Q4" s="41">
        <f>M4-P4</f>
        <v>1200187643</v>
      </c>
      <c r="R4" s="41">
        <f>K4-(L4+M4)</f>
        <v>1177261125</v>
      </c>
      <c r="S4" s="56" t="s">
        <v>273</v>
      </c>
      <c r="T4" s="56" t="s">
        <v>8</v>
      </c>
      <c r="U4" s="2" t="str">
        <f>VLOOKUP(I4,RATES!K$2:L$952,2,FALSE)</f>
        <v>RS</v>
      </c>
    </row>
    <row r="5" spans="1:21" s="2" customFormat="1" ht="15" customHeight="1" outlineLevel="2" x14ac:dyDescent="0.25">
      <c r="A5" s="6">
        <v>31</v>
      </c>
      <c r="B5" s="6" t="s">
        <v>5</v>
      </c>
      <c r="C5" s="6" t="s">
        <v>276</v>
      </c>
      <c r="D5" s="6" t="s">
        <v>7</v>
      </c>
      <c r="E5" s="6" t="s">
        <v>7</v>
      </c>
      <c r="F5" s="6" t="s">
        <v>102</v>
      </c>
      <c r="G5" s="6" t="s">
        <v>168</v>
      </c>
      <c r="H5" s="13">
        <v>30165522</v>
      </c>
      <c r="I5" s="13" t="str">
        <f t="shared" ref="I5:I6" si="0">CONCATENATE(H5,"-",G5)</f>
        <v>30165522-EJECUCION</v>
      </c>
      <c r="J5" s="17" t="s">
        <v>72</v>
      </c>
      <c r="K5" s="29">
        <v>496769000</v>
      </c>
      <c r="L5" s="41">
        <v>3000000</v>
      </c>
      <c r="M5" s="41">
        <v>391769000</v>
      </c>
      <c r="N5" s="41">
        <v>0</v>
      </c>
      <c r="O5" s="41">
        <v>0</v>
      </c>
      <c r="P5" s="41">
        <f t="shared" ref="P5:P6" si="1">N5+O5</f>
        <v>0</v>
      </c>
      <c r="Q5" s="41">
        <f t="shared" ref="Q5:Q6" si="2">M5-P5</f>
        <v>391769000</v>
      </c>
      <c r="R5" s="41">
        <f>K5-(L5+M5)</f>
        <v>102000000</v>
      </c>
      <c r="S5" s="56" t="s">
        <v>273</v>
      </c>
      <c r="T5" s="56" t="s">
        <v>10</v>
      </c>
      <c r="U5" s="2" t="e">
        <f>VLOOKUP(I5,RATES!K$2:L$952,2,FALSE)</f>
        <v>#N/A</v>
      </c>
    </row>
    <row r="6" spans="1:21" s="2" customFormat="1" ht="15" customHeight="1" outlineLevel="2" x14ac:dyDescent="0.25">
      <c r="A6" s="6">
        <v>31</v>
      </c>
      <c r="B6" s="6" t="s">
        <v>5</v>
      </c>
      <c r="C6" s="6" t="s">
        <v>274</v>
      </c>
      <c r="D6" s="6" t="s">
        <v>7</v>
      </c>
      <c r="E6" s="6" t="s">
        <v>7</v>
      </c>
      <c r="F6" s="6" t="s">
        <v>102</v>
      </c>
      <c r="G6" s="6" t="s">
        <v>168</v>
      </c>
      <c r="H6" s="13">
        <v>30129384</v>
      </c>
      <c r="I6" s="13" t="str">
        <f t="shared" si="0"/>
        <v>30129384-EJECUCION</v>
      </c>
      <c r="J6" s="17" t="s">
        <v>100</v>
      </c>
      <c r="K6" s="29">
        <v>3708617953</v>
      </c>
      <c r="L6" s="41">
        <v>2935142357</v>
      </c>
      <c r="M6" s="41">
        <v>773475596</v>
      </c>
      <c r="N6" s="41">
        <v>115442351</v>
      </c>
      <c r="O6" s="41">
        <v>0</v>
      </c>
      <c r="P6" s="41">
        <f t="shared" si="1"/>
        <v>115442351</v>
      </c>
      <c r="Q6" s="41">
        <f t="shared" si="2"/>
        <v>658033245</v>
      </c>
      <c r="R6" s="41">
        <f>K6-(L6+M6)</f>
        <v>0</v>
      </c>
      <c r="S6" s="56" t="s">
        <v>273</v>
      </c>
      <c r="T6" s="56" t="s">
        <v>8</v>
      </c>
      <c r="U6" s="2" t="str">
        <f>VLOOKUP(I6,RATES!K$2:L$952,2,FALSE)</f>
        <v>RS</v>
      </c>
    </row>
    <row r="7" spans="1:21" outlineLevel="2" x14ac:dyDescent="0.25">
      <c r="A7" s="8"/>
      <c r="B7" s="8"/>
      <c r="C7" s="3"/>
      <c r="D7" s="8"/>
      <c r="E7" s="8"/>
      <c r="F7" s="8"/>
      <c r="G7" s="8"/>
      <c r="H7" s="12"/>
      <c r="I7" s="12"/>
      <c r="J7" s="16" t="s">
        <v>435</v>
      </c>
      <c r="K7" s="30">
        <f t="shared" ref="K7:R7" si="3">SUBTOTAL(9,K4:K6)</f>
        <v>7304572953</v>
      </c>
      <c r="L7" s="30">
        <f t="shared" si="3"/>
        <v>3364667232</v>
      </c>
      <c r="M7" s="30">
        <f t="shared" si="3"/>
        <v>2660644596</v>
      </c>
      <c r="N7" s="30">
        <f t="shared" si="3"/>
        <v>260033480</v>
      </c>
      <c r="O7" s="30">
        <f t="shared" si="3"/>
        <v>150621228</v>
      </c>
      <c r="P7" s="30">
        <f t="shared" si="3"/>
        <v>410654708</v>
      </c>
      <c r="Q7" s="30">
        <f t="shared" si="3"/>
        <v>2249989888</v>
      </c>
      <c r="R7" s="30">
        <f t="shared" si="3"/>
        <v>1279261125</v>
      </c>
      <c r="S7" s="55"/>
      <c r="T7" s="55"/>
    </row>
    <row r="8" spans="1:21" outlineLevel="2" x14ac:dyDescent="0.25">
      <c r="A8" s="8"/>
      <c r="B8" s="8"/>
      <c r="C8" s="8"/>
      <c r="D8" s="8"/>
      <c r="E8" s="8"/>
      <c r="F8" s="8"/>
      <c r="G8" s="8"/>
      <c r="H8" s="12"/>
      <c r="I8" s="12"/>
      <c r="J8" s="18"/>
      <c r="K8" s="28"/>
      <c r="L8" s="40"/>
      <c r="M8" s="40"/>
      <c r="N8" s="40"/>
      <c r="O8" s="40"/>
      <c r="P8" s="40"/>
      <c r="Q8" s="40"/>
      <c r="R8" s="40"/>
      <c r="S8" s="55"/>
      <c r="T8" s="55"/>
    </row>
    <row r="9" spans="1:21" outlineLevel="2" x14ac:dyDescent="0.25">
      <c r="A9" s="8"/>
      <c r="B9" s="8"/>
      <c r="C9" s="8"/>
      <c r="D9" s="8"/>
      <c r="E9" s="8"/>
      <c r="F9" s="8"/>
      <c r="G9" s="8"/>
      <c r="H9" s="12"/>
      <c r="I9" s="12"/>
      <c r="J9" s="16" t="s">
        <v>436</v>
      </c>
      <c r="K9" s="28"/>
      <c r="L9" s="40"/>
      <c r="M9" s="40"/>
      <c r="N9" s="40"/>
      <c r="O9" s="40"/>
      <c r="P9" s="40"/>
      <c r="Q9" s="40"/>
      <c r="R9" s="40"/>
      <c r="S9" s="55"/>
      <c r="T9" s="55"/>
    </row>
    <row r="10" spans="1:21" s="2" customFormat="1" ht="15" customHeight="1" outlineLevel="2" x14ac:dyDescent="0.25">
      <c r="A10" s="6">
        <v>31</v>
      </c>
      <c r="B10" s="6" t="s">
        <v>56</v>
      </c>
      <c r="C10" s="6" t="s">
        <v>274</v>
      </c>
      <c r="D10" s="6" t="s">
        <v>7</v>
      </c>
      <c r="E10" s="6" t="s">
        <v>7</v>
      </c>
      <c r="F10" s="6" t="s">
        <v>558</v>
      </c>
      <c r="G10" s="6" t="s">
        <v>168</v>
      </c>
      <c r="H10" s="13">
        <v>30470902</v>
      </c>
      <c r="I10" s="13" t="str">
        <f t="shared" ref="I10:I15" si="4">CONCATENATE(H10,"-",G10)</f>
        <v>30470902-EJECUCION</v>
      </c>
      <c r="J10" s="17" t="s">
        <v>279</v>
      </c>
      <c r="K10" s="29">
        <v>111719000</v>
      </c>
      <c r="L10" s="41">
        <v>500000</v>
      </c>
      <c r="M10" s="41">
        <v>111219000</v>
      </c>
      <c r="N10" s="41">
        <v>0</v>
      </c>
      <c r="O10" s="41">
        <v>0</v>
      </c>
      <c r="P10" s="41">
        <f t="shared" ref="P10:P15" si="5">N10+O10</f>
        <v>0</v>
      </c>
      <c r="Q10" s="41">
        <f t="shared" ref="Q10:Q15" si="6">M10-P10</f>
        <v>111219000</v>
      </c>
      <c r="R10" s="41">
        <f t="shared" ref="R10:R15" si="7">K10-(L10+M10)</f>
        <v>0</v>
      </c>
      <c r="S10" s="56" t="s">
        <v>277</v>
      </c>
      <c r="T10" s="56" t="s">
        <v>8</v>
      </c>
      <c r="U10" s="2" t="str">
        <f>VLOOKUP(I10,RATES!K$2:L$952,2,FALSE)</f>
        <v>RS</v>
      </c>
    </row>
    <row r="11" spans="1:21" s="2" customFormat="1" ht="15" customHeight="1" outlineLevel="2" x14ac:dyDescent="0.25">
      <c r="A11" s="6">
        <v>31</v>
      </c>
      <c r="B11" s="6" t="s">
        <v>56</v>
      </c>
      <c r="C11" s="6" t="s">
        <v>275</v>
      </c>
      <c r="D11" s="6" t="s">
        <v>7</v>
      </c>
      <c r="E11" s="6" t="s">
        <v>7</v>
      </c>
      <c r="F11" s="6" t="s">
        <v>558</v>
      </c>
      <c r="G11" s="6" t="s">
        <v>168</v>
      </c>
      <c r="H11" s="13">
        <v>30043744</v>
      </c>
      <c r="I11" s="13" t="str">
        <f t="shared" si="4"/>
        <v>30043744-EJECUCION</v>
      </c>
      <c r="J11" s="17" t="s">
        <v>153</v>
      </c>
      <c r="K11" s="29">
        <v>7805579000</v>
      </c>
      <c r="L11" s="41">
        <v>2000000</v>
      </c>
      <c r="M11" s="41">
        <v>3000000000</v>
      </c>
      <c r="N11" s="41">
        <v>0</v>
      </c>
      <c r="O11" s="41">
        <v>0</v>
      </c>
      <c r="P11" s="41">
        <f t="shared" si="5"/>
        <v>0</v>
      </c>
      <c r="Q11" s="41">
        <f t="shared" si="6"/>
        <v>3000000000</v>
      </c>
      <c r="R11" s="41">
        <f t="shared" si="7"/>
        <v>4803579000</v>
      </c>
      <c r="S11" s="56" t="s">
        <v>277</v>
      </c>
      <c r="T11" s="56" t="s">
        <v>8</v>
      </c>
      <c r="U11" s="2" t="str">
        <f>VLOOKUP(I11,RATES!K$2:L$952,2,FALSE)</f>
        <v>RS</v>
      </c>
    </row>
    <row r="12" spans="1:21" s="2" customFormat="1" ht="15" customHeight="1" outlineLevel="2" x14ac:dyDescent="0.25">
      <c r="A12" s="6">
        <v>31</v>
      </c>
      <c r="B12" s="6" t="s">
        <v>56</v>
      </c>
      <c r="C12" s="6" t="s">
        <v>354</v>
      </c>
      <c r="D12" s="6" t="s">
        <v>7</v>
      </c>
      <c r="E12" s="6" t="s">
        <v>7</v>
      </c>
      <c r="F12" s="6" t="s">
        <v>102</v>
      </c>
      <c r="G12" s="6" t="s">
        <v>168</v>
      </c>
      <c r="H12" s="13">
        <v>30259772</v>
      </c>
      <c r="I12" s="13" t="str">
        <f t="shared" si="4"/>
        <v>30259772-EJECUCION</v>
      </c>
      <c r="J12" s="17" t="s">
        <v>280</v>
      </c>
      <c r="K12" s="29">
        <v>108282000</v>
      </c>
      <c r="L12" s="41">
        <v>0</v>
      </c>
      <c r="M12" s="41">
        <v>10828200</v>
      </c>
      <c r="N12" s="41">
        <v>0</v>
      </c>
      <c r="O12" s="41">
        <v>0</v>
      </c>
      <c r="P12" s="41">
        <f t="shared" si="5"/>
        <v>0</v>
      </c>
      <c r="Q12" s="41">
        <f t="shared" si="6"/>
        <v>10828200</v>
      </c>
      <c r="R12" s="41">
        <f t="shared" si="7"/>
        <v>97453800</v>
      </c>
      <c r="S12" s="56" t="s">
        <v>277</v>
      </c>
      <c r="T12" s="56" t="s">
        <v>8</v>
      </c>
      <c r="U12" s="2" t="str">
        <f>VLOOKUP(I12,RATES!K$2:L$952,2,FALSE)</f>
        <v>RS</v>
      </c>
    </row>
    <row r="13" spans="1:21" s="2" customFormat="1" ht="15" customHeight="1" outlineLevel="2" x14ac:dyDescent="0.25">
      <c r="A13" s="6">
        <v>31</v>
      </c>
      <c r="B13" s="6" t="s">
        <v>56</v>
      </c>
      <c r="C13" s="6" t="s">
        <v>354</v>
      </c>
      <c r="D13" s="6" t="s">
        <v>7</v>
      </c>
      <c r="E13" s="6" t="s">
        <v>7</v>
      </c>
      <c r="F13" s="6" t="s">
        <v>558</v>
      </c>
      <c r="G13" s="6" t="s">
        <v>168</v>
      </c>
      <c r="H13" s="13">
        <v>30464699</v>
      </c>
      <c r="I13" s="13" t="str">
        <f t="shared" si="4"/>
        <v>30464699-EJECUCION</v>
      </c>
      <c r="J13" s="17" t="s">
        <v>352</v>
      </c>
      <c r="K13" s="29">
        <v>410095000</v>
      </c>
      <c r="L13" s="41">
        <v>1000000</v>
      </c>
      <c r="M13" s="41">
        <v>20504750</v>
      </c>
      <c r="N13" s="41">
        <v>0</v>
      </c>
      <c r="O13" s="41">
        <v>0</v>
      </c>
      <c r="P13" s="41">
        <f t="shared" si="5"/>
        <v>0</v>
      </c>
      <c r="Q13" s="41">
        <f t="shared" si="6"/>
        <v>20504750</v>
      </c>
      <c r="R13" s="41">
        <f t="shared" si="7"/>
        <v>388590250</v>
      </c>
      <c r="S13" s="56" t="s">
        <v>277</v>
      </c>
      <c r="T13" s="56" t="s">
        <v>10</v>
      </c>
      <c r="U13" s="2">
        <f>VLOOKUP(I13,RATES!K$2:L$952,2,FALSE)</f>
        <v>0</v>
      </c>
    </row>
    <row r="14" spans="1:21" s="2" customFormat="1" ht="15" customHeight="1" outlineLevel="2" x14ac:dyDescent="0.25">
      <c r="A14" s="6">
        <v>31</v>
      </c>
      <c r="B14" s="6" t="s">
        <v>56</v>
      </c>
      <c r="C14" s="6" t="s">
        <v>274</v>
      </c>
      <c r="D14" s="6" t="s">
        <v>7</v>
      </c>
      <c r="E14" s="6" t="s">
        <v>7</v>
      </c>
      <c r="F14" s="6" t="s">
        <v>558</v>
      </c>
      <c r="G14" s="6" t="s">
        <v>168</v>
      </c>
      <c r="H14" s="13">
        <v>30126279</v>
      </c>
      <c r="I14" s="13" t="str">
        <f t="shared" si="4"/>
        <v>30126279-EJECUCION</v>
      </c>
      <c r="J14" s="17" t="s">
        <v>80</v>
      </c>
      <c r="K14" s="29">
        <v>1887501000</v>
      </c>
      <c r="L14" s="41">
        <v>19997985</v>
      </c>
      <c r="M14" s="41">
        <v>663638000</v>
      </c>
      <c r="N14" s="41">
        <v>0</v>
      </c>
      <c r="O14" s="41">
        <v>0</v>
      </c>
      <c r="P14" s="41">
        <f t="shared" si="5"/>
        <v>0</v>
      </c>
      <c r="Q14" s="41">
        <f t="shared" si="6"/>
        <v>663638000</v>
      </c>
      <c r="R14" s="41">
        <f t="shared" si="7"/>
        <v>1203865015</v>
      </c>
      <c r="S14" s="56" t="s">
        <v>512</v>
      </c>
      <c r="T14" s="56" t="s">
        <v>8</v>
      </c>
      <c r="U14" s="2" t="str">
        <f>VLOOKUP(I14,RATES!K$2:L$952,2,FALSE)</f>
        <v>RS</v>
      </c>
    </row>
    <row r="15" spans="1:21" s="2" customFormat="1" ht="15" customHeight="1" outlineLevel="2" x14ac:dyDescent="0.25">
      <c r="A15" s="6">
        <v>31</v>
      </c>
      <c r="B15" s="6" t="s">
        <v>56</v>
      </c>
      <c r="C15" s="6" t="s">
        <v>274</v>
      </c>
      <c r="D15" s="6" t="s">
        <v>7</v>
      </c>
      <c r="E15" s="6" t="s">
        <v>7</v>
      </c>
      <c r="F15" s="6" t="s">
        <v>558</v>
      </c>
      <c r="G15" s="6" t="s">
        <v>168</v>
      </c>
      <c r="H15" s="13">
        <v>30087456</v>
      </c>
      <c r="I15" s="13" t="str">
        <f t="shared" si="4"/>
        <v>30087456-EJECUCION</v>
      </c>
      <c r="J15" s="17" t="s">
        <v>610</v>
      </c>
      <c r="K15" s="29">
        <v>635599000</v>
      </c>
      <c r="L15" s="41">
        <v>0</v>
      </c>
      <c r="M15" s="41">
        <v>300000000</v>
      </c>
      <c r="N15" s="41">
        <v>0</v>
      </c>
      <c r="O15" s="41">
        <v>0</v>
      </c>
      <c r="P15" s="41">
        <f t="shared" si="5"/>
        <v>0</v>
      </c>
      <c r="Q15" s="41">
        <f t="shared" si="6"/>
        <v>300000000</v>
      </c>
      <c r="R15" s="41">
        <f t="shared" si="7"/>
        <v>335599000</v>
      </c>
      <c r="S15" s="56" t="s">
        <v>282</v>
      </c>
      <c r="T15" s="56" t="s">
        <v>8</v>
      </c>
      <c r="U15" s="2">
        <f>VLOOKUP(I15,RATES!K$2:L$952,2,FALSE)</f>
        <v>0</v>
      </c>
    </row>
    <row r="16" spans="1:21" outlineLevel="2" x14ac:dyDescent="0.25">
      <c r="A16" s="8"/>
      <c r="B16" s="8"/>
      <c r="C16" s="8"/>
      <c r="D16" s="8"/>
      <c r="E16" s="8"/>
      <c r="F16" s="8"/>
      <c r="G16" s="8"/>
      <c r="H16" s="12"/>
      <c r="I16" s="12"/>
      <c r="J16" s="16" t="s">
        <v>336</v>
      </c>
      <c r="K16" s="30">
        <f t="shared" ref="K16:R16" si="8">SUBTOTAL(9,K10:K15)</f>
        <v>10958775000</v>
      </c>
      <c r="L16" s="30">
        <f t="shared" si="8"/>
        <v>23497985</v>
      </c>
      <c r="M16" s="30">
        <f t="shared" si="8"/>
        <v>4106189950</v>
      </c>
      <c r="N16" s="30">
        <f t="shared" si="8"/>
        <v>0</v>
      </c>
      <c r="O16" s="30">
        <f t="shared" si="8"/>
        <v>0</v>
      </c>
      <c r="P16" s="30">
        <f t="shared" si="8"/>
        <v>0</v>
      </c>
      <c r="Q16" s="30">
        <f t="shared" si="8"/>
        <v>4106189950</v>
      </c>
      <c r="R16" s="30">
        <f t="shared" si="8"/>
        <v>6829087065</v>
      </c>
      <c r="S16" s="55"/>
      <c r="T16" s="55"/>
    </row>
    <row r="17" spans="1:21" outlineLevel="2" x14ac:dyDescent="0.25">
      <c r="A17" s="8"/>
      <c r="B17" s="8"/>
      <c r="C17" s="8"/>
      <c r="D17" s="8"/>
      <c r="E17" s="8"/>
      <c r="F17" s="8"/>
      <c r="G17" s="8"/>
      <c r="H17" s="12"/>
      <c r="I17" s="12"/>
      <c r="J17" s="20"/>
      <c r="K17" s="28"/>
      <c r="L17" s="40"/>
      <c r="M17" s="40"/>
      <c r="N17" s="40"/>
      <c r="O17" s="40"/>
      <c r="P17" s="40"/>
      <c r="Q17" s="40"/>
      <c r="R17" s="40"/>
      <c r="S17" s="55"/>
      <c r="T17" s="55"/>
    </row>
    <row r="18" spans="1:21" outlineLevel="2" x14ac:dyDescent="0.25">
      <c r="A18" s="8"/>
      <c r="B18" s="8"/>
      <c r="C18" s="8"/>
      <c r="D18" s="8"/>
      <c r="E18" s="8"/>
      <c r="F18" s="8"/>
      <c r="G18" s="8"/>
      <c r="H18" s="12"/>
      <c r="I18" s="12"/>
      <c r="J18" s="16" t="s">
        <v>278</v>
      </c>
      <c r="K18" s="28"/>
      <c r="L18" s="40"/>
      <c r="M18" s="40"/>
      <c r="N18" s="40"/>
      <c r="O18" s="40"/>
      <c r="P18" s="40"/>
      <c r="Q18" s="40"/>
      <c r="R18" s="40"/>
      <c r="S18" s="55"/>
      <c r="T18" s="55"/>
    </row>
    <row r="19" spans="1:21" s="2" customFormat="1" ht="15" customHeight="1" outlineLevel="2" x14ac:dyDescent="0.25">
      <c r="A19" s="6">
        <v>31</v>
      </c>
      <c r="B19" s="6" t="s">
        <v>11</v>
      </c>
      <c r="C19" s="6" t="s">
        <v>272</v>
      </c>
      <c r="D19" s="6" t="s">
        <v>7</v>
      </c>
      <c r="E19" s="6" t="s">
        <v>7</v>
      </c>
      <c r="F19" s="6" t="s">
        <v>6</v>
      </c>
      <c r="G19" s="6" t="s">
        <v>168</v>
      </c>
      <c r="H19" s="13">
        <v>30134836</v>
      </c>
      <c r="I19" s="13" t="str">
        <f t="shared" ref="I19:I27" si="9">CONCATENATE(H19,"-",G19)</f>
        <v>30134836-EJECUCION</v>
      </c>
      <c r="J19" s="17" t="s">
        <v>474</v>
      </c>
      <c r="K19" s="29">
        <v>3212012000</v>
      </c>
      <c r="L19" s="41">
        <v>0</v>
      </c>
      <c r="M19" s="41">
        <v>10000000</v>
      </c>
      <c r="N19" s="41">
        <v>0</v>
      </c>
      <c r="O19" s="41">
        <v>0</v>
      </c>
      <c r="P19" s="41">
        <f t="shared" ref="P19:P27" si="10">N19+O19</f>
        <v>0</v>
      </c>
      <c r="Q19" s="41">
        <f t="shared" ref="Q19:Q27" si="11">M19-P19</f>
        <v>10000000</v>
      </c>
      <c r="R19" s="41">
        <f t="shared" ref="R19:R27" si="12">K19-(L19+M19)</f>
        <v>3202012000</v>
      </c>
      <c r="S19" s="56" t="s">
        <v>281</v>
      </c>
      <c r="T19" s="56" t="s">
        <v>415</v>
      </c>
      <c r="U19" s="2">
        <f>VLOOKUP(I19,RATES!K$2:L$952,2,FALSE)</f>
        <v>0</v>
      </c>
    </row>
    <row r="20" spans="1:21" s="2" customFormat="1" ht="15" customHeight="1" outlineLevel="2" x14ac:dyDescent="0.25">
      <c r="A20" s="6">
        <v>31</v>
      </c>
      <c r="B20" s="6" t="s">
        <v>11</v>
      </c>
      <c r="C20" s="6" t="s">
        <v>275</v>
      </c>
      <c r="D20" s="6" t="s">
        <v>7</v>
      </c>
      <c r="E20" s="6" t="s">
        <v>7</v>
      </c>
      <c r="F20" s="6" t="s">
        <v>102</v>
      </c>
      <c r="G20" s="6" t="s">
        <v>169</v>
      </c>
      <c r="H20" s="13">
        <v>30488444</v>
      </c>
      <c r="I20" s="13" t="str">
        <f t="shared" si="9"/>
        <v>30488444-PREFACTIBILIDAD</v>
      </c>
      <c r="J20" s="17" t="s">
        <v>523</v>
      </c>
      <c r="K20" s="29">
        <v>180000000</v>
      </c>
      <c r="L20" s="41">
        <v>0</v>
      </c>
      <c r="M20" s="41">
        <v>30000000</v>
      </c>
      <c r="N20" s="41">
        <v>0</v>
      </c>
      <c r="O20" s="41">
        <v>0</v>
      </c>
      <c r="P20" s="41">
        <f t="shared" si="10"/>
        <v>0</v>
      </c>
      <c r="Q20" s="41">
        <f t="shared" si="11"/>
        <v>30000000</v>
      </c>
      <c r="R20" s="41">
        <f t="shared" si="12"/>
        <v>150000000</v>
      </c>
      <c r="S20" s="56" t="s">
        <v>521</v>
      </c>
      <c r="T20" s="56" t="s">
        <v>415</v>
      </c>
      <c r="U20" s="2" t="e">
        <f>VLOOKUP(I20,RATES!K$2:L$952,2,FALSE)</f>
        <v>#N/A</v>
      </c>
    </row>
    <row r="21" spans="1:21" s="2" customFormat="1" ht="15" customHeight="1" outlineLevel="2" x14ac:dyDescent="0.25">
      <c r="A21" s="6">
        <v>31</v>
      </c>
      <c r="B21" s="6" t="s">
        <v>11</v>
      </c>
      <c r="C21" s="6" t="s">
        <v>272</v>
      </c>
      <c r="D21" s="6" t="s">
        <v>7</v>
      </c>
      <c r="E21" s="6" t="s">
        <v>7</v>
      </c>
      <c r="F21" s="6" t="s">
        <v>6</v>
      </c>
      <c r="G21" s="6" t="s">
        <v>168</v>
      </c>
      <c r="H21" s="13">
        <v>30070862</v>
      </c>
      <c r="I21" s="13" t="str">
        <f t="shared" si="9"/>
        <v>30070862-EJECUCION</v>
      </c>
      <c r="J21" s="17" t="s">
        <v>473</v>
      </c>
      <c r="K21" s="29">
        <v>5200000000</v>
      </c>
      <c r="L21" s="41">
        <v>0</v>
      </c>
      <c r="M21" s="41">
        <v>10000000</v>
      </c>
      <c r="N21" s="41">
        <v>0</v>
      </c>
      <c r="O21" s="41">
        <v>0</v>
      </c>
      <c r="P21" s="41">
        <f t="shared" si="10"/>
        <v>0</v>
      </c>
      <c r="Q21" s="41">
        <f t="shared" si="11"/>
        <v>10000000</v>
      </c>
      <c r="R21" s="41">
        <f t="shared" si="12"/>
        <v>5190000000</v>
      </c>
      <c r="S21" s="56" t="s">
        <v>281</v>
      </c>
      <c r="T21" s="56" t="s">
        <v>308</v>
      </c>
      <c r="U21" s="2" t="str">
        <f>VLOOKUP(I21,RATES!K$2:L$952,2,FALSE)</f>
        <v>FI</v>
      </c>
    </row>
    <row r="22" spans="1:21" s="2" customFormat="1" ht="15" customHeight="1" outlineLevel="2" x14ac:dyDescent="0.25">
      <c r="A22" s="6">
        <v>31</v>
      </c>
      <c r="B22" s="6" t="s">
        <v>11</v>
      </c>
      <c r="C22" s="6" t="s">
        <v>286</v>
      </c>
      <c r="D22" s="6" t="s">
        <v>7</v>
      </c>
      <c r="E22" s="6" t="s">
        <v>7</v>
      </c>
      <c r="F22" s="6" t="s">
        <v>558</v>
      </c>
      <c r="G22" s="6" t="s">
        <v>168</v>
      </c>
      <c r="H22" s="13">
        <v>30135711</v>
      </c>
      <c r="I22" s="13" t="str">
        <f t="shared" si="9"/>
        <v>30135711-EJECUCION</v>
      </c>
      <c r="J22" s="17" t="s">
        <v>382</v>
      </c>
      <c r="K22" s="29">
        <v>151831000</v>
      </c>
      <c r="L22" s="41">
        <v>0</v>
      </c>
      <c r="M22" s="41">
        <v>7591550</v>
      </c>
      <c r="N22" s="41">
        <v>0</v>
      </c>
      <c r="O22" s="41">
        <v>0</v>
      </c>
      <c r="P22" s="41">
        <f t="shared" si="10"/>
        <v>0</v>
      </c>
      <c r="Q22" s="41">
        <f t="shared" si="11"/>
        <v>7591550</v>
      </c>
      <c r="R22" s="41">
        <f t="shared" si="12"/>
        <v>144239450</v>
      </c>
      <c r="S22" s="56" t="s">
        <v>281</v>
      </c>
      <c r="T22" s="56" t="s">
        <v>296</v>
      </c>
      <c r="U22" s="2" t="str">
        <f>VLOOKUP(I22,RATES!K$2:L$952,2,FALSE)</f>
        <v>RS</v>
      </c>
    </row>
    <row r="23" spans="1:21" s="2" customFormat="1" ht="15" customHeight="1" outlineLevel="2" x14ac:dyDescent="0.25">
      <c r="A23" s="6">
        <v>31</v>
      </c>
      <c r="B23" s="6" t="s">
        <v>11</v>
      </c>
      <c r="C23" s="6" t="s">
        <v>313</v>
      </c>
      <c r="D23" s="6" t="s">
        <v>7</v>
      </c>
      <c r="E23" s="6" t="s">
        <v>7</v>
      </c>
      <c r="F23" s="6" t="s">
        <v>558</v>
      </c>
      <c r="G23" s="6" t="s">
        <v>168</v>
      </c>
      <c r="H23" s="13">
        <v>30118247</v>
      </c>
      <c r="I23" s="13" t="str">
        <f t="shared" si="9"/>
        <v>30118247-EJECUCION</v>
      </c>
      <c r="J23" s="17" t="s">
        <v>398</v>
      </c>
      <c r="K23" s="29">
        <v>1717763000</v>
      </c>
      <c r="L23" s="41">
        <v>0</v>
      </c>
      <c r="M23" s="41">
        <v>85888150</v>
      </c>
      <c r="N23" s="41">
        <v>0</v>
      </c>
      <c r="O23" s="41">
        <v>0</v>
      </c>
      <c r="P23" s="41">
        <f t="shared" si="10"/>
        <v>0</v>
      </c>
      <c r="Q23" s="41">
        <f t="shared" si="11"/>
        <v>85888150</v>
      </c>
      <c r="R23" s="41">
        <f t="shared" si="12"/>
        <v>1631874850</v>
      </c>
      <c r="S23" s="56" t="s">
        <v>281</v>
      </c>
      <c r="T23" s="56" t="s">
        <v>415</v>
      </c>
      <c r="U23" s="2" t="e">
        <f>VLOOKUP(I23,RATES!K$2:L$952,2,FALSE)</f>
        <v>#N/A</v>
      </c>
    </row>
    <row r="24" spans="1:21" s="2" customFormat="1" ht="15" customHeight="1" outlineLevel="2" x14ac:dyDescent="0.25">
      <c r="A24" s="6">
        <v>31</v>
      </c>
      <c r="B24" s="6" t="s">
        <v>11</v>
      </c>
      <c r="C24" s="6" t="s">
        <v>274</v>
      </c>
      <c r="D24" s="6" t="s">
        <v>7</v>
      </c>
      <c r="E24" s="6" t="s">
        <v>7</v>
      </c>
      <c r="F24" s="6" t="s">
        <v>558</v>
      </c>
      <c r="G24" s="6" t="s">
        <v>168</v>
      </c>
      <c r="H24" s="13">
        <v>30481028</v>
      </c>
      <c r="I24" s="13" t="str">
        <f t="shared" si="9"/>
        <v>30481028-EJECUCION</v>
      </c>
      <c r="J24" s="17" t="s">
        <v>545</v>
      </c>
      <c r="K24" s="29">
        <v>7246631000</v>
      </c>
      <c r="L24" s="41">
        <v>0</v>
      </c>
      <c r="M24" s="41">
        <v>2000000</v>
      </c>
      <c r="N24" s="41">
        <v>0</v>
      </c>
      <c r="O24" s="41">
        <v>0</v>
      </c>
      <c r="P24" s="41">
        <f t="shared" si="10"/>
        <v>0</v>
      </c>
      <c r="Q24" s="41">
        <f t="shared" si="11"/>
        <v>2000000</v>
      </c>
      <c r="R24" s="41">
        <f t="shared" si="12"/>
        <v>7244631000</v>
      </c>
      <c r="S24" s="56" t="s">
        <v>281</v>
      </c>
      <c r="T24" s="56" t="s">
        <v>415</v>
      </c>
      <c r="U24" s="2" t="e">
        <f>VLOOKUP(I24,RATES!K$2:L$952,2,FALSE)</f>
        <v>#N/A</v>
      </c>
    </row>
    <row r="25" spans="1:21" s="2" customFormat="1" ht="15" customHeight="1" outlineLevel="2" x14ac:dyDescent="0.25">
      <c r="A25" s="6">
        <v>31</v>
      </c>
      <c r="B25" s="6" t="s">
        <v>11</v>
      </c>
      <c r="C25" s="6" t="s">
        <v>274</v>
      </c>
      <c r="D25" s="6" t="s">
        <v>7</v>
      </c>
      <c r="E25" s="6" t="s">
        <v>7</v>
      </c>
      <c r="F25" s="6" t="s">
        <v>558</v>
      </c>
      <c r="G25" s="6" t="s">
        <v>9</v>
      </c>
      <c r="H25" s="13">
        <v>30484063</v>
      </c>
      <c r="I25" s="13" t="str">
        <f t="shared" si="9"/>
        <v>30484063-DISEÑO</v>
      </c>
      <c r="J25" s="17" t="s">
        <v>547</v>
      </c>
      <c r="K25" s="29">
        <v>40000000</v>
      </c>
      <c r="L25" s="41">
        <v>0</v>
      </c>
      <c r="M25" s="41">
        <v>20000000</v>
      </c>
      <c r="N25" s="41">
        <v>0</v>
      </c>
      <c r="O25" s="41">
        <v>0</v>
      </c>
      <c r="P25" s="41">
        <f t="shared" si="10"/>
        <v>0</v>
      </c>
      <c r="Q25" s="41">
        <f t="shared" si="11"/>
        <v>20000000</v>
      </c>
      <c r="R25" s="41">
        <f t="shared" si="12"/>
        <v>20000000</v>
      </c>
      <c r="S25" s="56" t="s">
        <v>281</v>
      </c>
      <c r="T25" s="56" t="s">
        <v>415</v>
      </c>
      <c r="U25" s="2" t="e">
        <f>VLOOKUP(I25,RATES!K$2:L$952,2,FALSE)</f>
        <v>#N/A</v>
      </c>
    </row>
    <row r="26" spans="1:21" s="2" customFormat="1" ht="15" customHeight="1" outlineLevel="2" x14ac:dyDescent="0.25">
      <c r="A26" s="6">
        <v>31</v>
      </c>
      <c r="B26" s="6" t="s">
        <v>11</v>
      </c>
      <c r="C26" s="6" t="s">
        <v>274</v>
      </c>
      <c r="D26" s="6" t="s">
        <v>7</v>
      </c>
      <c r="E26" s="6" t="s">
        <v>7</v>
      </c>
      <c r="F26" s="6" t="s">
        <v>558</v>
      </c>
      <c r="G26" s="6" t="s">
        <v>9</v>
      </c>
      <c r="H26" s="13">
        <v>30484067</v>
      </c>
      <c r="I26" s="13" t="str">
        <f t="shared" si="9"/>
        <v>30484067-DISEÑO</v>
      </c>
      <c r="J26" s="17" t="s">
        <v>548</v>
      </c>
      <c r="K26" s="29">
        <v>40000000</v>
      </c>
      <c r="L26" s="41">
        <v>0</v>
      </c>
      <c r="M26" s="41">
        <v>20000000</v>
      </c>
      <c r="N26" s="41">
        <v>0</v>
      </c>
      <c r="O26" s="41">
        <v>0</v>
      </c>
      <c r="P26" s="41">
        <f t="shared" si="10"/>
        <v>0</v>
      </c>
      <c r="Q26" s="41">
        <f t="shared" si="11"/>
        <v>20000000</v>
      </c>
      <c r="R26" s="41">
        <f t="shared" si="12"/>
        <v>20000000</v>
      </c>
      <c r="S26" s="56" t="s">
        <v>281</v>
      </c>
      <c r="T26" s="56" t="s">
        <v>415</v>
      </c>
      <c r="U26" s="2" t="e">
        <f>VLOOKUP(I26,RATES!K$2:L$952,2,FALSE)</f>
        <v>#N/A</v>
      </c>
    </row>
    <row r="27" spans="1:21" s="2" customFormat="1" ht="15" customHeight="1" outlineLevel="2" x14ac:dyDescent="0.25">
      <c r="A27" s="6">
        <v>31</v>
      </c>
      <c r="B27" s="6" t="s">
        <v>11</v>
      </c>
      <c r="C27" s="6" t="s">
        <v>286</v>
      </c>
      <c r="D27" s="6" t="s">
        <v>7</v>
      </c>
      <c r="E27" s="6" t="s">
        <v>7</v>
      </c>
      <c r="F27" s="6" t="s">
        <v>558</v>
      </c>
      <c r="G27" s="6" t="s">
        <v>168</v>
      </c>
      <c r="H27" s="13">
        <v>30463800</v>
      </c>
      <c r="I27" s="13" t="str">
        <f t="shared" si="9"/>
        <v>30463800-EJECUCION</v>
      </c>
      <c r="J27" s="17" t="s">
        <v>357</v>
      </c>
      <c r="K27" s="29">
        <v>1660190000</v>
      </c>
      <c r="L27" s="41">
        <v>0</v>
      </c>
      <c r="M27" s="41">
        <v>10000000</v>
      </c>
      <c r="N27" s="41">
        <v>0</v>
      </c>
      <c r="O27" s="41">
        <v>0</v>
      </c>
      <c r="P27" s="41">
        <f t="shared" si="10"/>
        <v>0</v>
      </c>
      <c r="Q27" s="41">
        <f t="shared" si="11"/>
        <v>10000000</v>
      </c>
      <c r="R27" s="41">
        <f t="shared" si="12"/>
        <v>1650190000</v>
      </c>
      <c r="S27" s="56" t="s">
        <v>281</v>
      </c>
      <c r="T27" s="56" t="s">
        <v>308</v>
      </c>
      <c r="U27" s="2">
        <f>VLOOKUP(I27,RATES!K$2:L$952,2,FALSE)</f>
        <v>0</v>
      </c>
    </row>
    <row r="28" spans="1:21" outlineLevel="2" x14ac:dyDescent="0.25">
      <c r="A28" s="8"/>
      <c r="B28" s="8"/>
      <c r="C28" s="8"/>
      <c r="D28" s="8"/>
      <c r="E28" s="8"/>
      <c r="F28" s="8"/>
      <c r="G28" s="8"/>
      <c r="H28" s="12"/>
      <c r="I28" s="12"/>
      <c r="J28" s="16" t="s">
        <v>291</v>
      </c>
      <c r="K28" s="30">
        <f>SUBTOTAL(9,K19:K27)</f>
        <v>19448427000</v>
      </c>
      <c r="L28" s="30">
        <f>SUBTOTAL(9,L19:L27)</f>
        <v>0</v>
      </c>
      <c r="M28" s="30">
        <f t="shared" ref="M28:R28" si="13">SUBTOTAL(9,M19:M27)</f>
        <v>195479700</v>
      </c>
      <c r="N28" s="30">
        <f t="shared" si="13"/>
        <v>0</v>
      </c>
      <c r="O28" s="30">
        <f t="shared" si="13"/>
        <v>0</v>
      </c>
      <c r="P28" s="30">
        <f t="shared" si="13"/>
        <v>0</v>
      </c>
      <c r="Q28" s="30">
        <f t="shared" si="13"/>
        <v>195479700</v>
      </c>
      <c r="R28" s="30">
        <f t="shared" si="13"/>
        <v>19252947300</v>
      </c>
      <c r="S28" s="55"/>
      <c r="T28" s="55"/>
    </row>
    <row r="29" spans="1:21" outlineLevel="2" x14ac:dyDescent="0.25">
      <c r="A29" s="8"/>
      <c r="B29" s="8"/>
      <c r="C29" s="8"/>
      <c r="D29" s="8"/>
      <c r="E29" s="8"/>
      <c r="F29" s="8"/>
      <c r="G29" s="8"/>
      <c r="H29" s="12"/>
      <c r="I29" s="12"/>
      <c r="J29" s="18"/>
      <c r="K29" s="28"/>
      <c r="L29" s="40"/>
      <c r="M29" s="40"/>
      <c r="N29" s="40"/>
      <c r="O29" s="40"/>
      <c r="P29" s="40"/>
      <c r="Q29" s="40"/>
      <c r="R29" s="40"/>
      <c r="S29" s="55"/>
      <c r="T29" s="55"/>
    </row>
    <row r="30" spans="1:21" ht="18.75" outlineLevel="1" x14ac:dyDescent="0.3">
      <c r="A30" s="8"/>
      <c r="B30" s="8"/>
      <c r="C30" s="8"/>
      <c r="D30" s="8"/>
      <c r="E30" s="9"/>
      <c r="F30" s="8"/>
      <c r="G30" s="8"/>
      <c r="H30" s="12"/>
      <c r="I30" s="12"/>
      <c r="J30" s="53" t="s">
        <v>173</v>
      </c>
      <c r="K30" s="54">
        <f t="shared" ref="K30:R30" si="14">K7+K16+K28</f>
        <v>37711774953</v>
      </c>
      <c r="L30" s="54">
        <f t="shared" si="14"/>
        <v>3388165217</v>
      </c>
      <c r="M30" s="54">
        <f t="shared" si="14"/>
        <v>6962314246</v>
      </c>
      <c r="N30" s="54">
        <f t="shared" si="14"/>
        <v>260033480</v>
      </c>
      <c r="O30" s="54">
        <f t="shared" si="14"/>
        <v>150621228</v>
      </c>
      <c r="P30" s="54">
        <f t="shared" si="14"/>
        <v>410654708</v>
      </c>
      <c r="Q30" s="54">
        <f t="shared" si="14"/>
        <v>6551659538</v>
      </c>
      <c r="R30" s="54">
        <f t="shared" si="14"/>
        <v>27361295490</v>
      </c>
      <c r="S30" s="55"/>
      <c r="T30" s="55"/>
    </row>
    <row r="31" spans="1:21" s="3" customFormat="1" outlineLevel="1" x14ac:dyDescent="0.25">
      <c r="A31" s="8"/>
      <c r="B31" s="8"/>
      <c r="C31" s="8"/>
      <c r="D31" s="8"/>
      <c r="E31" s="9"/>
      <c r="F31" s="8"/>
      <c r="G31" s="8"/>
      <c r="H31" s="12"/>
      <c r="I31" s="12"/>
      <c r="J31" s="20"/>
      <c r="K31" s="32"/>
      <c r="L31" s="42"/>
      <c r="M31" s="42"/>
      <c r="N31" s="42"/>
      <c r="O31" s="42"/>
      <c r="P31" s="42"/>
      <c r="Q31" s="42"/>
      <c r="R31" s="42"/>
      <c r="S31" s="55"/>
      <c r="T31" s="55"/>
    </row>
    <row r="32" spans="1:21" ht="26.25" outlineLevel="1" x14ac:dyDescent="0.4">
      <c r="A32" s="8"/>
      <c r="B32" s="8"/>
      <c r="C32" s="8"/>
      <c r="D32" s="8"/>
      <c r="E32" s="9"/>
      <c r="F32" s="8"/>
      <c r="G32" s="8"/>
      <c r="H32" s="12"/>
      <c r="I32" s="12"/>
      <c r="J32" s="65" t="s">
        <v>576</v>
      </c>
      <c r="K32" s="32"/>
      <c r="L32" s="42"/>
      <c r="M32" s="42"/>
      <c r="N32" s="42"/>
      <c r="O32" s="42"/>
      <c r="P32" s="42"/>
      <c r="Q32" s="42"/>
      <c r="R32" s="42"/>
      <c r="S32" s="57"/>
      <c r="T32" s="57"/>
    </row>
    <row r="33" spans="1:21" outlineLevel="1" x14ac:dyDescent="0.25">
      <c r="A33" s="8"/>
      <c r="B33" s="8"/>
      <c r="C33" s="8"/>
      <c r="D33" s="8"/>
      <c r="E33" s="9"/>
      <c r="F33" s="8"/>
      <c r="G33" s="8"/>
      <c r="H33" s="12"/>
      <c r="I33" s="12"/>
      <c r="J33" s="16" t="s">
        <v>271</v>
      </c>
      <c r="K33" s="32"/>
      <c r="L33" s="42"/>
      <c r="M33" s="42"/>
      <c r="N33" s="42"/>
      <c r="O33" s="42"/>
      <c r="P33" s="42"/>
      <c r="Q33" s="42"/>
      <c r="R33" s="42"/>
      <c r="S33" s="57"/>
      <c r="T33" s="57"/>
    </row>
    <row r="34" spans="1:21" s="2" customFormat="1" ht="15" customHeight="1" outlineLevel="2" x14ac:dyDescent="0.25">
      <c r="A34" s="6">
        <v>33</v>
      </c>
      <c r="B34" s="6" t="s">
        <v>5</v>
      </c>
      <c r="C34" s="6" t="s">
        <v>283</v>
      </c>
      <c r="D34" s="6" t="s">
        <v>7</v>
      </c>
      <c r="E34" s="6" t="s">
        <v>73</v>
      </c>
      <c r="F34" s="6" t="s">
        <v>14</v>
      </c>
      <c r="G34" s="6" t="s">
        <v>168</v>
      </c>
      <c r="H34" s="13">
        <v>30068581</v>
      </c>
      <c r="I34" s="13" t="str">
        <f>CONCATENATE(H34,"-",G34)</f>
        <v>30068581-EJECUCION</v>
      </c>
      <c r="J34" s="17" t="s">
        <v>74</v>
      </c>
      <c r="K34" s="29">
        <v>1836998000</v>
      </c>
      <c r="L34" s="41">
        <v>1369473125</v>
      </c>
      <c r="M34" s="41">
        <v>0</v>
      </c>
      <c r="N34" s="41">
        <v>0</v>
      </c>
      <c r="O34" s="41">
        <v>0</v>
      </c>
      <c r="P34" s="41">
        <f>N34+O34</f>
        <v>0</v>
      </c>
      <c r="Q34" s="41">
        <f>M34-P34</f>
        <v>0</v>
      </c>
      <c r="R34" s="41">
        <f>K34-(L34+M34)</f>
        <v>467524875</v>
      </c>
      <c r="S34" s="56" t="s">
        <v>273</v>
      </c>
      <c r="T34" s="56" t="s">
        <v>8</v>
      </c>
      <c r="U34" s="2" t="e">
        <f>VLOOKUP(I34,RATES!K$2:L$952,2,FALSE)</f>
        <v>#N/A</v>
      </c>
    </row>
    <row r="35" spans="1:21" outlineLevel="2" x14ac:dyDescent="0.25">
      <c r="A35" s="8"/>
      <c r="B35" s="8"/>
      <c r="C35" s="8"/>
      <c r="D35" s="8"/>
      <c r="E35" s="8"/>
      <c r="F35" s="8"/>
      <c r="G35" s="8"/>
      <c r="H35" s="12"/>
      <c r="I35" s="12"/>
      <c r="J35" s="16" t="s">
        <v>435</v>
      </c>
      <c r="K35" s="30">
        <f t="shared" ref="K35:R35" si="15">SUBTOTAL(9,K34:K34)</f>
        <v>1836998000</v>
      </c>
      <c r="L35" s="30">
        <f t="shared" si="15"/>
        <v>1369473125</v>
      </c>
      <c r="M35" s="30">
        <f t="shared" si="15"/>
        <v>0</v>
      </c>
      <c r="N35" s="30">
        <f t="shared" si="15"/>
        <v>0</v>
      </c>
      <c r="O35" s="30">
        <f t="shared" si="15"/>
        <v>0</v>
      </c>
      <c r="P35" s="30">
        <f t="shared" si="15"/>
        <v>0</v>
      </c>
      <c r="Q35" s="30">
        <f t="shared" si="15"/>
        <v>0</v>
      </c>
      <c r="R35" s="30">
        <f t="shared" si="15"/>
        <v>467524875</v>
      </c>
      <c r="S35" s="55"/>
      <c r="T35" s="55"/>
    </row>
    <row r="36" spans="1:21" outlineLevel="2" x14ac:dyDescent="0.25">
      <c r="A36" s="8"/>
      <c r="B36" s="8"/>
      <c r="C36" s="8"/>
      <c r="D36" s="8"/>
      <c r="E36" s="8"/>
      <c r="F36" s="8"/>
      <c r="G36" s="8"/>
      <c r="H36" s="12"/>
      <c r="I36" s="12"/>
      <c r="J36" s="18"/>
      <c r="K36" s="28"/>
      <c r="L36" s="40"/>
      <c r="M36" s="40"/>
      <c r="N36" s="40"/>
      <c r="O36" s="40"/>
      <c r="P36" s="40"/>
      <c r="Q36" s="40"/>
      <c r="R36" s="40"/>
      <c r="S36" s="55"/>
      <c r="T36" s="55"/>
    </row>
    <row r="37" spans="1:21" outlineLevel="2" x14ac:dyDescent="0.25">
      <c r="A37" s="8"/>
      <c r="B37" s="8"/>
      <c r="C37" s="8"/>
      <c r="D37" s="8"/>
      <c r="E37" s="8"/>
      <c r="F37" s="8"/>
      <c r="G37" s="8"/>
      <c r="H37" s="12"/>
      <c r="I37" s="12"/>
      <c r="J37" s="16" t="s">
        <v>436</v>
      </c>
      <c r="K37" s="28"/>
      <c r="L37" s="40"/>
      <c r="M37" s="40"/>
      <c r="N37" s="40"/>
      <c r="O37" s="40"/>
      <c r="P37" s="40"/>
      <c r="Q37" s="40"/>
      <c r="R37" s="40"/>
      <c r="S37" s="55"/>
      <c r="T37" s="55"/>
    </row>
    <row r="38" spans="1:21" s="2" customFormat="1" ht="15" customHeight="1" outlineLevel="2" x14ac:dyDescent="0.25">
      <c r="A38" s="6">
        <v>31</v>
      </c>
      <c r="B38" s="6" t="s">
        <v>56</v>
      </c>
      <c r="C38" s="6" t="s">
        <v>274</v>
      </c>
      <c r="D38" s="6" t="s">
        <v>7</v>
      </c>
      <c r="E38" s="6" t="s">
        <v>73</v>
      </c>
      <c r="F38" s="6" t="s">
        <v>558</v>
      </c>
      <c r="G38" s="6" t="s">
        <v>9</v>
      </c>
      <c r="H38" s="13">
        <v>30412923</v>
      </c>
      <c r="I38" s="13" t="str">
        <f>CONCATENATE(H38,"-",G38)</f>
        <v>30412923-DISEÑO</v>
      </c>
      <c r="J38" s="17" t="s">
        <v>285</v>
      </c>
      <c r="K38" s="29">
        <v>19780000</v>
      </c>
      <c r="L38" s="41">
        <v>3756000</v>
      </c>
      <c r="M38" s="41">
        <v>5934000</v>
      </c>
      <c r="N38" s="41">
        <v>0</v>
      </c>
      <c r="O38" s="41">
        <v>0</v>
      </c>
      <c r="P38" s="41">
        <f>N38+O38</f>
        <v>0</v>
      </c>
      <c r="Q38" s="41">
        <f>M38-P38</f>
        <v>5934000</v>
      </c>
      <c r="R38" s="41">
        <f>K38-(L38+M38)</f>
        <v>10090000</v>
      </c>
      <c r="S38" s="56" t="s">
        <v>277</v>
      </c>
      <c r="T38" s="56" t="s">
        <v>8</v>
      </c>
      <c r="U38" s="2">
        <f>VLOOKUP(I38,RATES!K$2:L$952,2,FALSE)</f>
        <v>0</v>
      </c>
    </row>
    <row r="39" spans="1:21" outlineLevel="2" x14ac:dyDescent="0.25">
      <c r="A39" s="8"/>
      <c r="B39" s="8"/>
      <c r="C39" s="8"/>
      <c r="D39" s="8"/>
      <c r="E39" s="8"/>
      <c r="F39" s="8"/>
      <c r="G39" s="8"/>
      <c r="H39" s="12"/>
      <c r="I39" s="12"/>
      <c r="J39" s="16" t="s">
        <v>336</v>
      </c>
      <c r="K39" s="30">
        <f t="shared" ref="K39:R39" si="16">SUBTOTAL(9,K38)</f>
        <v>19780000</v>
      </c>
      <c r="L39" s="30">
        <f t="shared" si="16"/>
        <v>3756000</v>
      </c>
      <c r="M39" s="30">
        <f t="shared" si="16"/>
        <v>5934000</v>
      </c>
      <c r="N39" s="30">
        <f t="shared" si="16"/>
        <v>0</v>
      </c>
      <c r="O39" s="30">
        <f t="shared" si="16"/>
        <v>0</v>
      </c>
      <c r="P39" s="30">
        <f t="shared" si="16"/>
        <v>0</v>
      </c>
      <c r="Q39" s="30">
        <f t="shared" si="16"/>
        <v>5934000</v>
      </c>
      <c r="R39" s="30">
        <f t="shared" si="16"/>
        <v>10090000</v>
      </c>
      <c r="S39" s="55"/>
      <c r="T39" s="55"/>
    </row>
    <row r="40" spans="1:21" ht="16.5" customHeight="1" outlineLevel="2" x14ac:dyDescent="0.25">
      <c r="A40" s="8"/>
      <c r="B40" s="8"/>
      <c r="C40" s="8"/>
      <c r="D40" s="8"/>
      <c r="E40" s="8"/>
      <c r="F40" s="8"/>
      <c r="G40" s="8"/>
      <c r="H40" s="12"/>
      <c r="I40" s="12"/>
      <c r="J40" s="18"/>
      <c r="K40" s="28"/>
      <c r="L40" s="40"/>
      <c r="M40" s="40"/>
      <c r="N40" s="40"/>
      <c r="O40" s="40"/>
      <c r="P40" s="40"/>
      <c r="Q40" s="40"/>
      <c r="R40" s="40"/>
      <c r="S40" s="55"/>
      <c r="T40" s="55"/>
    </row>
    <row r="41" spans="1:21" outlineLevel="2" x14ac:dyDescent="0.25">
      <c r="A41" s="8"/>
      <c r="B41" s="8"/>
      <c r="C41" s="8"/>
      <c r="D41" s="8"/>
      <c r="E41" s="8"/>
      <c r="F41" s="8"/>
      <c r="G41" s="8"/>
      <c r="H41" s="12"/>
      <c r="I41" s="12"/>
      <c r="J41" s="16" t="s">
        <v>278</v>
      </c>
      <c r="K41" s="28"/>
      <c r="L41" s="40"/>
      <c r="M41" s="40"/>
      <c r="N41" s="40"/>
      <c r="O41" s="40"/>
      <c r="P41" s="40"/>
      <c r="Q41" s="40"/>
      <c r="R41" s="40"/>
      <c r="S41" s="55"/>
      <c r="T41" s="55"/>
    </row>
    <row r="42" spans="1:21" s="2" customFormat="1" ht="15" customHeight="1" outlineLevel="2" x14ac:dyDescent="0.25">
      <c r="A42" s="6">
        <v>31</v>
      </c>
      <c r="B42" s="6" t="s">
        <v>11</v>
      </c>
      <c r="C42" s="6" t="s">
        <v>283</v>
      </c>
      <c r="D42" s="6" t="s">
        <v>7</v>
      </c>
      <c r="E42" s="6" t="s">
        <v>73</v>
      </c>
      <c r="F42" s="6" t="s">
        <v>558</v>
      </c>
      <c r="G42" s="6" t="s">
        <v>9</v>
      </c>
      <c r="H42" s="13">
        <v>40001236</v>
      </c>
      <c r="I42" s="13" t="str">
        <f t="shared" ref="I42:I46" si="17">CONCATENATE(H42,"-",G42)</f>
        <v>40001236-DISEÑO</v>
      </c>
      <c r="J42" s="17" t="s">
        <v>617</v>
      </c>
      <c r="K42" s="29">
        <v>60000000</v>
      </c>
      <c r="L42" s="41">
        <v>0</v>
      </c>
      <c r="M42" s="41">
        <v>10000000</v>
      </c>
      <c r="N42" s="41">
        <v>0</v>
      </c>
      <c r="O42" s="41">
        <v>0</v>
      </c>
      <c r="P42" s="41">
        <f t="shared" ref="P42:P46" si="18">N42+O42</f>
        <v>0</v>
      </c>
      <c r="Q42" s="41">
        <f t="shared" ref="Q42:Q46" si="19">M42-P42</f>
        <v>10000000</v>
      </c>
      <c r="R42" s="41">
        <f>K42-(L42+M42)</f>
        <v>50000000</v>
      </c>
      <c r="S42" s="56" t="s">
        <v>457</v>
      </c>
      <c r="T42" s="56" t="s">
        <v>415</v>
      </c>
      <c r="U42" s="2" t="e">
        <f>VLOOKUP(I42,RATES!K$2:L$952,2,FALSE)</f>
        <v>#N/A</v>
      </c>
    </row>
    <row r="43" spans="1:21" s="2" customFormat="1" ht="15" customHeight="1" outlineLevel="2" x14ac:dyDescent="0.25">
      <c r="A43" s="6">
        <v>31</v>
      </c>
      <c r="B43" s="6" t="s">
        <v>11</v>
      </c>
      <c r="C43" s="6" t="s">
        <v>283</v>
      </c>
      <c r="D43" s="6" t="s">
        <v>7</v>
      </c>
      <c r="E43" s="6" t="s">
        <v>73</v>
      </c>
      <c r="F43" s="6" t="s">
        <v>558</v>
      </c>
      <c r="G43" s="6" t="s">
        <v>9</v>
      </c>
      <c r="H43" s="13">
        <v>40001280</v>
      </c>
      <c r="I43" s="13" t="str">
        <f t="shared" si="17"/>
        <v>40001280-DISEÑO</v>
      </c>
      <c r="J43" s="17" t="s">
        <v>618</v>
      </c>
      <c r="K43" s="29">
        <v>80000000</v>
      </c>
      <c r="L43" s="41">
        <v>0</v>
      </c>
      <c r="M43" s="41">
        <v>15000000</v>
      </c>
      <c r="N43" s="41">
        <v>0</v>
      </c>
      <c r="O43" s="41">
        <v>0</v>
      </c>
      <c r="P43" s="41">
        <f t="shared" si="18"/>
        <v>0</v>
      </c>
      <c r="Q43" s="41">
        <f t="shared" si="19"/>
        <v>15000000</v>
      </c>
      <c r="R43" s="41">
        <f>K43-(L43+M43)</f>
        <v>65000000</v>
      </c>
      <c r="S43" s="56" t="s">
        <v>457</v>
      </c>
      <c r="T43" s="56" t="s">
        <v>415</v>
      </c>
      <c r="U43" s="2">
        <f>VLOOKUP(I43,RATES!K$2:L$952,2,FALSE)</f>
        <v>0</v>
      </c>
    </row>
    <row r="44" spans="1:21" s="2" customFormat="1" ht="15" customHeight="1" outlineLevel="2" x14ac:dyDescent="0.25">
      <c r="A44" s="6">
        <v>31</v>
      </c>
      <c r="B44" s="6" t="s">
        <v>11</v>
      </c>
      <c r="C44" s="6" t="s">
        <v>275</v>
      </c>
      <c r="D44" s="6" t="s">
        <v>7</v>
      </c>
      <c r="E44" s="6" t="s">
        <v>73</v>
      </c>
      <c r="F44" s="6" t="s">
        <v>102</v>
      </c>
      <c r="G44" s="6" t="s">
        <v>168</v>
      </c>
      <c r="H44" s="13">
        <v>40001267</v>
      </c>
      <c r="I44" s="13" t="str">
        <f t="shared" si="17"/>
        <v>40001267-EJECUCION</v>
      </c>
      <c r="J44" s="17" t="s">
        <v>619</v>
      </c>
      <c r="K44" s="29">
        <v>300000000</v>
      </c>
      <c r="L44" s="41">
        <v>0</v>
      </c>
      <c r="M44" s="41">
        <v>50000000</v>
      </c>
      <c r="N44" s="41">
        <v>0</v>
      </c>
      <c r="O44" s="41">
        <v>0</v>
      </c>
      <c r="P44" s="41">
        <f t="shared" si="18"/>
        <v>0</v>
      </c>
      <c r="Q44" s="41">
        <f t="shared" si="19"/>
        <v>50000000</v>
      </c>
      <c r="R44" s="41">
        <f>K44-(L44+M44)</f>
        <v>250000000</v>
      </c>
      <c r="S44" s="56" t="s">
        <v>457</v>
      </c>
      <c r="T44" s="56" t="s">
        <v>415</v>
      </c>
      <c r="U44" s="2">
        <f>VLOOKUP(I44,RATES!K$2:L$952,2,FALSE)</f>
        <v>0</v>
      </c>
    </row>
    <row r="45" spans="1:21" s="2" customFormat="1" ht="15" customHeight="1" outlineLevel="2" x14ac:dyDescent="0.25">
      <c r="A45" s="6">
        <v>31</v>
      </c>
      <c r="B45" s="6" t="s">
        <v>11</v>
      </c>
      <c r="C45" s="6" t="s">
        <v>286</v>
      </c>
      <c r="D45" s="6" t="s">
        <v>7</v>
      </c>
      <c r="E45" s="6" t="s">
        <v>73</v>
      </c>
      <c r="F45" s="6" t="s">
        <v>558</v>
      </c>
      <c r="G45" s="6" t="s">
        <v>9</v>
      </c>
      <c r="H45" s="13">
        <v>40001260</v>
      </c>
      <c r="I45" s="13" t="str">
        <f t="shared" si="17"/>
        <v>40001260-DISEÑO</v>
      </c>
      <c r="J45" s="17" t="s">
        <v>620</v>
      </c>
      <c r="K45" s="29">
        <v>40000000</v>
      </c>
      <c r="L45" s="41">
        <v>0</v>
      </c>
      <c r="M45" s="41">
        <v>10000000</v>
      </c>
      <c r="N45" s="41">
        <v>0</v>
      </c>
      <c r="O45" s="41">
        <v>0</v>
      </c>
      <c r="P45" s="41">
        <f t="shared" si="18"/>
        <v>0</v>
      </c>
      <c r="Q45" s="41">
        <f t="shared" si="19"/>
        <v>10000000</v>
      </c>
      <c r="R45" s="41">
        <f>K45-(L45+M45)</f>
        <v>30000000</v>
      </c>
      <c r="S45" s="56" t="s">
        <v>457</v>
      </c>
      <c r="T45" s="56" t="s">
        <v>415</v>
      </c>
      <c r="U45" s="2">
        <f>VLOOKUP(I45,RATES!K$2:L$952,2,FALSE)</f>
        <v>0</v>
      </c>
    </row>
    <row r="46" spans="1:21" s="2" customFormat="1" ht="15" customHeight="1" outlineLevel="2" x14ac:dyDescent="0.25">
      <c r="A46" s="6">
        <v>31</v>
      </c>
      <c r="B46" s="6" t="s">
        <v>11</v>
      </c>
      <c r="C46" s="6" t="s">
        <v>275</v>
      </c>
      <c r="D46" s="6" t="s">
        <v>7</v>
      </c>
      <c r="E46" s="6" t="s">
        <v>73</v>
      </c>
      <c r="F46" s="6" t="s">
        <v>558</v>
      </c>
      <c r="G46" s="6" t="s">
        <v>168</v>
      </c>
      <c r="H46" s="13">
        <v>40001253</v>
      </c>
      <c r="I46" s="13" t="str">
        <f t="shared" si="17"/>
        <v>40001253-EJECUCION</v>
      </c>
      <c r="J46" s="17" t="s">
        <v>621</v>
      </c>
      <c r="K46" s="29">
        <v>187385000</v>
      </c>
      <c r="L46" s="41">
        <v>0</v>
      </c>
      <c r="M46" s="41">
        <v>50000000</v>
      </c>
      <c r="N46" s="41">
        <v>0</v>
      </c>
      <c r="O46" s="41">
        <v>0</v>
      </c>
      <c r="P46" s="41">
        <f t="shared" si="18"/>
        <v>0</v>
      </c>
      <c r="Q46" s="41">
        <f t="shared" si="19"/>
        <v>50000000</v>
      </c>
      <c r="R46" s="41">
        <f>K46-(L46+M46)</f>
        <v>137385000</v>
      </c>
      <c r="S46" s="56" t="s">
        <v>457</v>
      </c>
      <c r="T46" s="56" t="s">
        <v>415</v>
      </c>
      <c r="U46" s="2">
        <f>VLOOKUP(I46,RATES!K$2:L$952,2,FALSE)</f>
        <v>0</v>
      </c>
    </row>
    <row r="47" spans="1:21" outlineLevel="2" x14ac:dyDescent="0.25">
      <c r="A47" s="8"/>
      <c r="B47" s="8"/>
      <c r="C47" s="8"/>
      <c r="D47" s="8"/>
      <c r="E47" s="8"/>
      <c r="F47" s="8"/>
      <c r="G47" s="8"/>
      <c r="H47" s="12"/>
      <c r="I47" s="12"/>
      <c r="J47" s="16" t="s">
        <v>291</v>
      </c>
      <c r="K47" s="30">
        <f t="shared" ref="K47:R47" si="20">SUBTOTAL(9,K42:K46)</f>
        <v>667385000</v>
      </c>
      <c r="L47" s="30">
        <f t="shared" si="20"/>
        <v>0</v>
      </c>
      <c r="M47" s="30">
        <f t="shared" si="20"/>
        <v>135000000</v>
      </c>
      <c r="N47" s="30">
        <f t="shared" si="20"/>
        <v>0</v>
      </c>
      <c r="O47" s="30">
        <f t="shared" si="20"/>
        <v>0</v>
      </c>
      <c r="P47" s="30">
        <f t="shared" si="20"/>
        <v>0</v>
      </c>
      <c r="Q47" s="30">
        <f t="shared" si="20"/>
        <v>135000000</v>
      </c>
      <c r="R47" s="30">
        <f t="shared" si="20"/>
        <v>532385000</v>
      </c>
      <c r="S47" s="55"/>
      <c r="T47" s="55"/>
    </row>
    <row r="48" spans="1:21" outlineLevel="2" x14ac:dyDescent="0.25">
      <c r="A48" s="8"/>
      <c r="B48" s="8"/>
      <c r="C48" s="8"/>
      <c r="D48" s="8"/>
      <c r="E48" s="8"/>
      <c r="F48" s="8"/>
      <c r="G48" s="8"/>
      <c r="H48" s="12"/>
      <c r="I48" s="12"/>
      <c r="J48" s="18"/>
      <c r="K48" s="28"/>
      <c r="L48" s="40"/>
      <c r="M48" s="40"/>
      <c r="N48" s="40"/>
      <c r="O48" s="40"/>
      <c r="P48" s="40"/>
      <c r="Q48" s="40"/>
      <c r="R48" s="40"/>
      <c r="S48" s="55"/>
      <c r="T48" s="55"/>
    </row>
    <row r="49" spans="1:21" ht="18.75" outlineLevel="1" x14ac:dyDescent="0.3">
      <c r="A49" s="8"/>
      <c r="B49" s="8"/>
      <c r="C49" s="8"/>
      <c r="D49" s="8"/>
      <c r="E49" s="9"/>
      <c r="F49" s="8"/>
      <c r="G49" s="8"/>
      <c r="H49" s="12"/>
      <c r="I49" s="12"/>
      <c r="J49" s="53" t="s">
        <v>616</v>
      </c>
      <c r="K49" s="54">
        <f t="shared" ref="K49:R49" si="21">K47+K39+K35</f>
        <v>2524163000</v>
      </c>
      <c r="L49" s="54">
        <f t="shared" si="21"/>
        <v>1373229125</v>
      </c>
      <c r="M49" s="54">
        <f t="shared" si="21"/>
        <v>140934000</v>
      </c>
      <c r="N49" s="54">
        <f t="shared" si="21"/>
        <v>0</v>
      </c>
      <c r="O49" s="54">
        <f t="shared" si="21"/>
        <v>0</v>
      </c>
      <c r="P49" s="54">
        <f t="shared" si="21"/>
        <v>0</v>
      </c>
      <c r="Q49" s="54">
        <f t="shared" si="21"/>
        <v>140934000</v>
      </c>
      <c r="R49" s="54">
        <f t="shared" si="21"/>
        <v>1009999875</v>
      </c>
      <c r="S49" s="55"/>
      <c r="T49" s="55"/>
    </row>
    <row r="50" spans="1:21" s="3" customFormat="1" ht="18.75" customHeight="1" outlineLevel="1" x14ac:dyDescent="0.25">
      <c r="A50" s="8"/>
      <c r="B50" s="8"/>
      <c r="C50" s="8"/>
      <c r="D50" s="8"/>
      <c r="E50" s="9"/>
      <c r="F50" s="8"/>
      <c r="G50" s="8"/>
      <c r="H50" s="12"/>
      <c r="I50" s="12"/>
      <c r="J50" s="20"/>
      <c r="K50" s="32"/>
      <c r="L50" s="42"/>
      <c r="M50" s="42"/>
      <c r="N50" s="42"/>
      <c r="O50" s="42"/>
      <c r="P50" s="42"/>
      <c r="Q50" s="42"/>
      <c r="R50" s="42"/>
      <c r="S50" s="55"/>
      <c r="T50" s="55"/>
    </row>
    <row r="51" spans="1:21" ht="26.25" outlineLevel="1" x14ac:dyDescent="0.4">
      <c r="A51" s="8"/>
      <c r="B51" s="8"/>
      <c r="C51" s="8"/>
      <c r="D51" s="8"/>
      <c r="E51" s="9"/>
      <c r="F51" s="8"/>
      <c r="G51" s="8"/>
      <c r="H51" s="12"/>
      <c r="I51" s="12"/>
      <c r="J51" s="65" t="s">
        <v>202</v>
      </c>
      <c r="K51" s="32"/>
      <c r="L51" s="42"/>
      <c r="M51" s="42"/>
      <c r="N51" s="42"/>
      <c r="O51" s="42"/>
      <c r="P51" s="42"/>
      <c r="Q51" s="42"/>
      <c r="R51" s="42"/>
      <c r="S51" s="57"/>
      <c r="T51" s="57"/>
    </row>
    <row r="52" spans="1:21" outlineLevel="1" x14ac:dyDescent="0.25">
      <c r="A52" s="8"/>
      <c r="B52" s="8"/>
      <c r="C52" s="8"/>
      <c r="D52" s="8"/>
      <c r="E52" s="9"/>
      <c r="F52" s="8"/>
      <c r="G52" s="8"/>
      <c r="H52" s="12"/>
      <c r="I52" s="12"/>
      <c r="J52" s="23" t="s">
        <v>271</v>
      </c>
      <c r="K52" s="32"/>
      <c r="L52" s="42"/>
      <c r="M52" s="42"/>
      <c r="N52" s="42"/>
      <c r="O52" s="42"/>
      <c r="P52" s="42"/>
      <c r="Q52" s="42"/>
      <c r="R52" s="42"/>
      <c r="S52" s="55"/>
      <c r="T52" s="55"/>
    </row>
    <row r="53" spans="1:21" s="2" customFormat="1" ht="15" customHeight="1" outlineLevel="2" x14ac:dyDescent="0.25">
      <c r="A53" s="6">
        <v>31</v>
      </c>
      <c r="B53" s="6" t="s">
        <v>5</v>
      </c>
      <c r="C53" s="6" t="s">
        <v>274</v>
      </c>
      <c r="D53" s="6" t="s">
        <v>7</v>
      </c>
      <c r="E53" s="6" t="s">
        <v>16</v>
      </c>
      <c r="F53" s="6" t="s">
        <v>558</v>
      </c>
      <c r="G53" s="6" t="s">
        <v>9</v>
      </c>
      <c r="H53" s="13">
        <v>30171875</v>
      </c>
      <c r="I53" s="13" t="str">
        <f t="shared" ref="I53:I57" si="22">CONCATENATE(H53,"-",G53)</f>
        <v>30171875-DISEÑO</v>
      </c>
      <c r="J53" s="17" t="s">
        <v>103</v>
      </c>
      <c r="K53" s="29">
        <v>19500000</v>
      </c>
      <c r="L53" s="41">
        <v>0</v>
      </c>
      <c r="M53" s="41">
        <f>14500000-1046167</f>
        <v>13453833</v>
      </c>
      <c r="N53" s="41">
        <v>0</v>
      </c>
      <c r="O53" s="41">
        <v>0</v>
      </c>
      <c r="P53" s="41">
        <f t="shared" ref="P53:P57" si="23">N53+O53</f>
        <v>0</v>
      </c>
      <c r="Q53" s="41">
        <f t="shared" ref="Q53:Q57" si="24">M53-P53</f>
        <v>13453833</v>
      </c>
      <c r="R53" s="41">
        <f>K53-(L53+M53)</f>
        <v>6046167</v>
      </c>
      <c r="S53" s="56" t="s">
        <v>273</v>
      </c>
      <c r="T53" s="56" t="s">
        <v>8</v>
      </c>
      <c r="U53" s="2" t="e">
        <f>VLOOKUP(I53,RATES!K$2:L$952,2,FALSE)</f>
        <v>#N/A</v>
      </c>
    </row>
    <row r="54" spans="1:21" s="2" customFormat="1" ht="15" customHeight="1" outlineLevel="2" x14ac:dyDescent="0.25">
      <c r="A54" s="6">
        <v>31</v>
      </c>
      <c r="B54" s="6" t="s">
        <v>5</v>
      </c>
      <c r="C54" s="6" t="s">
        <v>274</v>
      </c>
      <c r="D54" s="6" t="s">
        <v>7</v>
      </c>
      <c r="E54" s="6" t="s">
        <v>16</v>
      </c>
      <c r="F54" s="6" t="s">
        <v>558</v>
      </c>
      <c r="G54" s="6" t="s">
        <v>9</v>
      </c>
      <c r="H54" s="13">
        <v>30171924</v>
      </c>
      <c r="I54" s="13" t="str">
        <f t="shared" si="22"/>
        <v>30171924-DISEÑO</v>
      </c>
      <c r="J54" s="17" t="s">
        <v>549</v>
      </c>
      <c r="K54" s="29">
        <v>17905700</v>
      </c>
      <c r="L54" s="41">
        <v>11161820</v>
      </c>
      <c r="M54" s="41">
        <v>6743880</v>
      </c>
      <c r="N54" s="41">
        <v>0</v>
      </c>
      <c r="O54" s="41">
        <v>0</v>
      </c>
      <c r="P54" s="41">
        <f t="shared" si="23"/>
        <v>0</v>
      </c>
      <c r="Q54" s="41">
        <f t="shared" si="24"/>
        <v>6743880</v>
      </c>
      <c r="R54" s="41">
        <f>K54-(L54+M54)</f>
        <v>0</v>
      </c>
      <c r="S54" s="56" t="s">
        <v>273</v>
      </c>
      <c r="T54" s="56" t="s">
        <v>8</v>
      </c>
      <c r="U54" s="2" t="e">
        <f>VLOOKUP(I54,RATES!K$2:L$952,2,FALSE)</f>
        <v>#N/A</v>
      </c>
    </row>
    <row r="55" spans="1:21" s="2" customFormat="1" ht="15" customHeight="1" outlineLevel="2" x14ac:dyDescent="0.25">
      <c r="A55" s="6">
        <v>31</v>
      </c>
      <c r="B55" s="6" t="s">
        <v>5</v>
      </c>
      <c r="C55" s="6" t="s">
        <v>283</v>
      </c>
      <c r="D55" s="6" t="s">
        <v>7</v>
      </c>
      <c r="E55" s="6" t="s">
        <v>16</v>
      </c>
      <c r="F55" s="6" t="s">
        <v>14</v>
      </c>
      <c r="G55" s="6" t="s">
        <v>168</v>
      </c>
      <c r="H55" s="13">
        <v>30074834</v>
      </c>
      <c r="I55" s="13" t="str">
        <f t="shared" si="22"/>
        <v>30074834-EJECUCION</v>
      </c>
      <c r="J55" s="17" t="s">
        <v>658</v>
      </c>
      <c r="K55" s="29">
        <v>999484566</v>
      </c>
      <c r="L55" s="41">
        <v>929328037</v>
      </c>
      <c r="M55" s="41">
        <v>55588067</v>
      </c>
      <c r="N55" s="41">
        <v>55588067</v>
      </c>
      <c r="O55" s="41">
        <v>0</v>
      </c>
      <c r="P55" s="41">
        <f t="shared" si="23"/>
        <v>55588067</v>
      </c>
      <c r="Q55" s="41">
        <f t="shared" si="24"/>
        <v>0</v>
      </c>
      <c r="R55" s="41">
        <f>K55-(L55+M55)</f>
        <v>14568462</v>
      </c>
      <c r="S55" s="56" t="s">
        <v>273</v>
      </c>
      <c r="T55" s="56" t="s">
        <v>8</v>
      </c>
      <c r="U55" s="2" t="e">
        <f>VLOOKUP(I55,RATES!K$2:L$952,2,FALSE)</f>
        <v>#N/A</v>
      </c>
    </row>
    <row r="56" spans="1:21" s="2" customFormat="1" ht="15" customHeight="1" outlineLevel="2" x14ac:dyDescent="0.25">
      <c r="A56" s="6">
        <v>31</v>
      </c>
      <c r="B56" s="6" t="s">
        <v>5</v>
      </c>
      <c r="C56" s="6" t="s">
        <v>286</v>
      </c>
      <c r="D56" s="6" t="s">
        <v>7</v>
      </c>
      <c r="E56" s="6" t="s">
        <v>16</v>
      </c>
      <c r="F56" s="6" t="s">
        <v>558</v>
      </c>
      <c r="G56" s="6" t="s">
        <v>168</v>
      </c>
      <c r="H56" s="13">
        <v>30134906</v>
      </c>
      <c r="I56" s="13" t="str">
        <f t="shared" si="22"/>
        <v>30134906-EJECUCION</v>
      </c>
      <c r="J56" s="17" t="s">
        <v>575</v>
      </c>
      <c r="K56" s="29">
        <f>1727840672+1046167</f>
        <v>1728886839</v>
      </c>
      <c r="L56" s="41">
        <v>1727840672</v>
      </c>
      <c r="M56" s="41">
        <v>1046167</v>
      </c>
      <c r="N56" s="41">
        <v>1046167</v>
      </c>
      <c r="O56" s="41">
        <v>0</v>
      </c>
      <c r="P56" s="41">
        <f t="shared" si="23"/>
        <v>1046167</v>
      </c>
      <c r="Q56" s="41">
        <f t="shared" si="24"/>
        <v>0</v>
      </c>
      <c r="R56" s="41">
        <f>K56-(L56+M56)</f>
        <v>0</v>
      </c>
      <c r="S56" s="56" t="s">
        <v>561</v>
      </c>
      <c r="T56" s="56" t="s">
        <v>8</v>
      </c>
      <c r="U56" s="2" t="str">
        <f>VLOOKUP(I56,RATES!K$2:L$952,2,FALSE)</f>
        <v>RS</v>
      </c>
    </row>
    <row r="57" spans="1:21" s="2" customFormat="1" ht="15" customHeight="1" outlineLevel="2" x14ac:dyDescent="0.25">
      <c r="A57" s="6">
        <v>31</v>
      </c>
      <c r="B57" s="6" t="s">
        <v>5</v>
      </c>
      <c r="C57" s="6" t="s">
        <v>274</v>
      </c>
      <c r="D57" s="6" t="s">
        <v>7</v>
      </c>
      <c r="E57" s="6" t="s">
        <v>16</v>
      </c>
      <c r="F57" s="6" t="s">
        <v>558</v>
      </c>
      <c r="G57" s="6" t="s">
        <v>9</v>
      </c>
      <c r="H57" s="13">
        <v>30171923</v>
      </c>
      <c r="I57" s="13" t="str">
        <f t="shared" si="22"/>
        <v>30171923-DISEÑO</v>
      </c>
      <c r="J57" s="17" t="s">
        <v>550</v>
      </c>
      <c r="K57" s="29">
        <v>19500000</v>
      </c>
      <c r="L57" s="41">
        <v>3900000</v>
      </c>
      <c r="M57" s="41">
        <v>15600000</v>
      </c>
      <c r="N57" s="41">
        <v>0</v>
      </c>
      <c r="O57" s="41">
        <v>0</v>
      </c>
      <c r="P57" s="41">
        <f t="shared" si="23"/>
        <v>0</v>
      </c>
      <c r="Q57" s="41">
        <f t="shared" si="24"/>
        <v>15600000</v>
      </c>
      <c r="R57" s="41">
        <f>K57-(L57+M57)</f>
        <v>0</v>
      </c>
      <c r="S57" s="56" t="s">
        <v>273</v>
      </c>
      <c r="T57" s="56" t="s">
        <v>8</v>
      </c>
      <c r="U57" s="2" t="e">
        <f>VLOOKUP(I57,RATES!K$2:L$952,2,FALSE)</f>
        <v>#N/A</v>
      </c>
    </row>
    <row r="58" spans="1:21" outlineLevel="2" x14ac:dyDescent="0.25">
      <c r="A58" s="8"/>
      <c r="B58" s="8"/>
      <c r="C58" s="8"/>
      <c r="D58" s="8"/>
      <c r="E58" s="8"/>
      <c r="F58" s="8"/>
      <c r="G58" s="8"/>
      <c r="H58" s="12"/>
      <c r="I58" s="12"/>
      <c r="J58" s="22" t="s">
        <v>435</v>
      </c>
      <c r="K58" s="49">
        <f t="shared" ref="K58:R58" si="25">SUBTOTAL(9,K53:K57)</f>
        <v>2785277105</v>
      </c>
      <c r="L58" s="49">
        <f t="shared" si="25"/>
        <v>2672230529</v>
      </c>
      <c r="M58" s="49">
        <f t="shared" si="25"/>
        <v>92431947</v>
      </c>
      <c r="N58" s="49">
        <f t="shared" si="25"/>
        <v>56634234</v>
      </c>
      <c r="O58" s="49">
        <f t="shared" si="25"/>
        <v>0</v>
      </c>
      <c r="P58" s="49">
        <f t="shared" si="25"/>
        <v>56634234</v>
      </c>
      <c r="Q58" s="49">
        <f t="shared" si="25"/>
        <v>35797713</v>
      </c>
      <c r="R58" s="49">
        <f t="shared" si="25"/>
        <v>20614629</v>
      </c>
      <c r="S58" s="55"/>
      <c r="T58" s="55"/>
    </row>
    <row r="59" spans="1:21" outlineLevel="2" x14ac:dyDescent="0.25">
      <c r="A59" s="8"/>
      <c r="B59" s="8"/>
      <c r="C59" s="8"/>
      <c r="D59" s="8"/>
      <c r="E59" s="8"/>
      <c r="F59" s="8"/>
      <c r="G59" s="8"/>
      <c r="H59" s="12"/>
      <c r="I59" s="12"/>
      <c r="J59" s="18"/>
      <c r="K59" s="28"/>
      <c r="L59" s="40"/>
      <c r="M59" s="40"/>
      <c r="N59" s="40"/>
      <c r="O59" s="40"/>
      <c r="P59" s="40"/>
      <c r="Q59" s="40"/>
      <c r="R59" s="40"/>
      <c r="S59" s="55"/>
      <c r="T59" s="55"/>
    </row>
    <row r="60" spans="1:21" outlineLevel="2" x14ac:dyDescent="0.25">
      <c r="A60" s="8"/>
      <c r="B60" s="8"/>
      <c r="C60" s="8"/>
      <c r="D60" s="8"/>
      <c r="E60" s="8"/>
      <c r="F60" s="8"/>
      <c r="G60" s="8"/>
      <c r="H60" s="12"/>
      <c r="I60" s="12"/>
      <c r="J60" s="23" t="s">
        <v>436</v>
      </c>
      <c r="K60" s="28"/>
      <c r="L60" s="40"/>
      <c r="M60" s="40"/>
      <c r="N60" s="40"/>
      <c r="O60" s="40"/>
      <c r="P60" s="40"/>
      <c r="Q60" s="40"/>
      <c r="R60" s="40"/>
      <c r="S60" s="55"/>
      <c r="T60" s="55"/>
    </row>
    <row r="61" spans="1:21" s="2" customFormat="1" ht="15" customHeight="1" outlineLevel="2" x14ac:dyDescent="0.25">
      <c r="A61" s="6">
        <v>31</v>
      </c>
      <c r="B61" s="6" t="s">
        <v>56</v>
      </c>
      <c r="C61" s="6" t="s">
        <v>283</v>
      </c>
      <c r="D61" s="6" t="s">
        <v>7</v>
      </c>
      <c r="E61" s="6" t="s">
        <v>16</v>
      </c>
      <c r="F61" s="6" t="s">
        <v>558</v>
      </c>
      <c r="G61" s="6" t="s">
        <v>168</v>
      </c>
      <c r="H61" s="13">
        <v>30397335</v>
      </c>
      <c r="I61" s="13" t="str">
        <f t="shared" ref="I61:I63" si="26">CONCATENATE(H61,"-",G61)</f>
        <v>30397335-EJECUCION</v>
      </c>
      <c r="J61" s="17" t="s">
        <v>392</v>
      </c>
      <c r="K61" s="29">
        <v>529939000</v>
      </c>
      <c r="L61" s="41">
        <v>0</v>
      </c>
      <c r="M61" s="41">
        <v>52993900</v>
      </c>
      <c r="N61" s="41">
        <v>0</v>
      </c>
      <c r="O61" s="41">
        <v>0</v>
      </c>
      <c r="P61" s="41">
        <f t="shared" ref="P61:P63" si="27">N61+O61</f>
        <v>0</v>
      </c>
      <c r="Q61" s="41">
        <f t="shared" ref="Q61:Q63" si="28">M61-P61</f>
        <v>52993900</v>
      </c>
      <c r="R61" s="41">
        <f>K61-(L61+M61)</f>
        <v>476945100</v>
      </c>
      <c r="S61" s="56" t="s">
        <v>512</v>
      </c>
      <c r="T61" s="56" t="s">
        <v>8</v>
      </c>
      <c r="U61" s="2">
        <f>VLOOKUP(I61,RATES!K$2:L$952,2,FALSE)</f>
        <v>0</v>
      </c>
    </row>
    <row r="62" spans="1:21" s="2" customFormat="1" ht="15" customHeight="1" outlineLevel="2" x14ac:dyDescent="0.25">
      <c r="A62" s="6">
        <v>31</v>
      </c>
      <c r="B62" s="6" t="s">
        <v>56</v>
      </c>
      <c r="C62" s="6" t="s">
        <v>275</v>
      </c>
      <c r="D62" s="6" t="s">
        <v>7</v>
      </c>
      <c r="E62" s="6" t="s">
        <v>16</v>
      </c>
      <c r="F62" s="6" t="s">
        <v>102</v>
      </c>
      <c r="G62" s="6" t="s">
        <v>168</v>
      </c>
      <c r="H62" s="13">
        <v>40000611</v>
      </c>
      <c r="I62" s="13" t="str">
        <f t="shared" si="26"/>
        <v>40000611-EJECUCION</v>
      </c>
      <c r="J62" s="17" t="s">
        <v>598</v>
      </c>
      <c r="K62" s="29">
        <v>222275000</v>
      </c>
      <c r="L62" s="41">
        <v>0</v>
      </c>
      <c r="M62" s="41">
        <v>20000000</v>
      </c>
      <c r="N62" s="41">
        <v>0</v>
      </c>
      <c r="O62" s="41">
        <v>0</v>
      </c>
      <c r="P62" s="41">
        <f t="shared" si="27"/>
        <v>0</v>
      </c>
      <c r="Q62" s="41">
        <f t="shared" si="28"/>
        <v>20000000</v>
      </c>
      <c r="R62" s="41">
        <f>K62-(L62+M62)</f>
        <v>202275000</v>
      </c>
      <c r="S62" s="56" t="s">
        <v>282</v>
      </c>
      <c r="T62" s="56" t="s">
        <v>10</v>
      </c>
      <c r="U62" s="2">
        <f>VLOOKUP(I62,RATES!K$2:L$952,2,FALSE)</f>
        <v>0</v>
      </c>
    </row>
    <row r="63" spans="1:21" s="2" customFormat="1" ht="15" customHeight="1" outlineLevel="2" x14ac:dyDescent="0.25">
      <c r="A63" s="6">
        <v>29</v>
      </c>
      <c r="B63" s="6" t="s">
        <v>56</v>
      </c>
      <c r="C63" s="6" t="s">
        <v>286</v>
      </c>
      <c r="D63" s="6" t="s">
        <v>7</v>
      </c>
      <c r="E63" s="6" t="s">
        <v>16</v>
      </c>
      <c r="F63" s="6" t="s">
        <v>558</v>
      </c>
      <c r="G63" s="6" t="s">
        <v>168</v>
      </c>
      <c r="H63" s="13">
        <v>40000513</v>
      </c>
      <c r="I63" s="13" t="str">
        <f t="shared" si="26"/>
        <v>40000513-EJECUCION</v>
      </c>
      <c r="J63" s="17" t="s">
        <v>594</v>
      </c>
      <c r="K63" s="29">
        <v>64796000</v>
      </c>
      <c r="L63" s="41">
        <v>0</v>
      </c>
      <c r="M63" s="41">
        <v>64796000</v>
      </c>
      <c r="N63" s="41">
        <v>0</v>
      </c>
      <c r="O63" s="41">
        <v>0</v>
      </c>
      <c r="P63" s="41">
        <f t="shared" si="27"/>
        <v>0</v>
      </c>
      <c r="Q63" s="41">
        <f t="shared" si="28"/>
        <v>64796000</v>
      </c>
      <c r="R63" s="41">
        <f>K63-(L63+M63)</f>
        <v>0</v>
      </c>
      <c r="S63" s="56" t="s">
        <v>282</v>
      </c>
      <c r="T63" s="56" t="s">
        <v>10</v>
      </c>
      <c r="U63" s="2" t="e">
        <f>VLOOKUP(I63,RATES!K$2:L$952,2,FALSE)</f>
        <v>#N/A</v>
      </c>
    </row>
    <row r="64" spans="1:21" ht="15" customHeight="1" outlineLevel="2" x14ac:dyDescent="0.25">
      <c r="A64" s="3"/>
      <c r="B64" s="3"/>
      <c r="C64" s="3"/>
      <c r="D64" s="3"/>
      <c r="E64" s="3"/>
      <c r="F64" s="3"/>
      <c r="G64" s="3"/>
      <c r="H64" s="15"/>
      <c r="I64" s="15"/>
      <c r="J64" s="22" t="s">
        <v>336</v>
      </c>
      <c r="K64" s="49">
        <f t="shared" ref="K64:R64" si="29">SUBTOTAL(9,K61:K63)</f>
        <v>817010000</v>
      </c>
      <c r="L64" s="49">
        <f t="shared" si="29"/>
        <v>0</v>
      </c>
      <c r="M64" s="49">
        <f t="shared" si="29"/>
        <v>137789900</v>
      </c>
      <c r="N64" s="49">
        <f t="shared" si="29"/>
        <v>0</v>
      </c>
      <c r="O64" s="49">
        <f t="shared" si="29"/>
        <v>0</v>
      </c>
      <c r="P64" s="49">
        <f t="shared" si="29"/>
        <v>0</v>
      </c>
      <c r="Q64" s="49">
        <f t="shared" si="29"/>
        <v>137789900</v>
      </c>
      <c r="R64" s="49">
        <f t="shared" si="29"/>
        <v>679220100</v>
      </c>
      <c r="S64" s="58"/>
      <c r="T64" s="58"/>
    </row>
    <row r="65" spans="1:21" outlineLevel="2" x14ac:dyDescent="0.25">
      <c r="A65" s="8"/>
      <c r="B65" s="8"/>
      <c r="C65" s="8"/>
      <c r="D65" s="8"/>
      <c r="E65" s="8"/>
      <c r="F65" s="8"/>
      <c r="G65" s="8"/>
      <c r="H65" s="12"/>
      <c r="I65" s="12"/>
      <c r="J65" s="18"/>
      <c r="K65" s="28"/>
      <c r="L65" s="40"/>
      <c r="M65" s="40"/>
      <c r="N65" s="40"/>
      <c r="O65" s="40"/>
      <c r="P65" s="40"/>
      <c r="Q65" s="40"/>
      <c r="R65" s="40"/>
      <c r="S65" s="55"/>
      <c r="T65" s="55"/>
    </row>
    <row r="66" spans="1:21" outlineLevel="2" x14ac:dyDescent="0.25">
      <c r="A66" s="8"/>
      <c r="B66" s="8"/>
      <c r="C66" s="8"/>
      <c r="D66" s="8"/>
      <c r="E66" s="8"/>
      <c r="F66" s="8"/>
      <c r="G66" s="8"/>
      <c r="H66" s="12"/>
      <c r="I66" s="12"/>
      <c r="J66" s="16" t="s">
        <v>278</v>
      </c>
      <c r="K66" s="28"/>
      <c r="L66" s="40"/>
      <c r="M66" s="40"/>
      <c r="N66" s="40"/>
      <c r="O66" s="40"/>
      <c r="P66" s="40"/>
      <c r="Q66" s="40"/>
      <c r="R66" s="40"/>
      <c r="S66" s="55"/>
      <c r="T66" s="55"/>
    </row>
    <row r="67" spans="1:21" s="2" customFormat="1" ht="15" customHeight="1" outlineLevel="2" x14ac:dyDescent="0.25">
      <c r="A67" s="6">
        <v>31</v>
      </c>
      <c r="B67" s="6" t="s">
        <v>11</v>
      </c>
      <c r="C67" s="6" t="s">
        <v>288</v>
      </c>
      <c r="D67" s="6" t="s">
        <v>7</v>
      </c>
      <c r="E67" s="6" t="s">
        <v>16</v>
      </c>
      <c r="F67" s="6" t="s">
        <v>558</v>
      </c>
      <c r="G67" s="6" t="s">
        <v>168</v>
      </c>
      <c r="H67" s="13">
        <v>30134930</v>
      </c>
      <c r="I67" s="13" t="str">
        <f t="shared" ref="I67:I72" si="30">CONCATENATE(H67,"-",G67)</f>
        <v>30134930-EJECUCION</v>
      </c>
      <c r="J67" s="21" t="s">
        <v>410</v>
      </c>
      <c r="K67" s="29">
        <v>937003000</v>
      </c>
      <c r="L67" s="41">
        <v>0</v>
      </c>
      <c r="M67" s="41">
        <v>90000000</v>
      </c>
      <c r="N67" s="41">
        <v>0</v>
      </c>
      <c r="O67" s="41">
        <v>0</v>
      </c>
      <c r="P67" s="41">
        <f t="shared" ref="P67:P72" si="31">N67+O67</f>
        <v>0</v>
      </c>
      <c r="Q67" s="41">
        <f t="shared" ref="Q67:Q72" si="32">M67-P67</f>
        <v>90000000</v>
      </c>
      <c r="R67" s="41">
        <f t="shared" ref="R67:R72" si="33">K67-(L67+M67)</f>
        <v>847003000</v>
      </c>
      <c r="S67" s="56" t="s">
        <v>281</v>
      </c>
      <c r="T67" s="56" t="s">
        <v>296</v>
      </c>
      <c r="U67" s="2" t="str">
        <f>VLOOKUP(I67,RATES!K$2:L$952,2,FALSE)</f>
        <v>OT</v>
      </c>
    </row>
    <row r="68" spans="1:21" s="2" customFormat="1" ht="15" customHeight="1" outlineLevel="2" x14ac:dyDescent="0.25">
      <c r="A68" s="6">
        <v>31</v>
      </c>
      <c r="B68" s="6" t="s">
        <v>11</v>
      </c>
      <c r="C68" s="6" t="s">
        <v>283</v>
      </c>
      <c r="D68" s="6" t="s">
        <v>7</v>
      </c>
      <c r="E68" s="6" t="s">
        <v>16</v>
      </c>
      <c r="F68" s="6" t="s">
        <v>14</v>
      </c>
      <c r="G68" s="6" t="s">
        <v>9</v>
      </c>
      <c r="H68" s="13">
        <v>30486132</v>
      </c>
      <c r="I68" s="13" t="str">
        <f t="shared" si="30"/>
        <v>30486132-DISEÑO</v>
      </c>
      <c r="J68" s="17" t="s">
        <v>451</v>
      </c>
      <c r="K68" s="29">
        <v>38000000</v>
      </c>
      <c r="L68" s="41">
        <v>0</v>
      </c>
      <c r="M68" s="41">
        <v>5000000</v>
      </c>
      <c r="N68" s="41">
        <v>0</v>
      </c>
      <c r="O68" s="41">
        <v>0</v>
      </c>
      <c r="P68" s="41">
        <f t="shared" si="31"/>
        <v>0</v>
      </c>
      <c r="Q68" s="41">
        <f t="shared" si="32"/>
        <v>5000000</v>
      </c>
      <c r="R68" s="41">
        <f t="shared" si="33"/>
        <v>33000000</v>
      </c>
      <c r="S68" s="56" t="s">
        <v>281</v>
      </c>
      <c r="T68" s="56" t="s">
        <v>415</v>
      </c>
      <c r="U68" s="2">
        <f>VLOOKUP(I68,RATES!K$2:L$952,2,FALSE)</f>
        <v>0</v>
      </c>
    </row>
    <row r="69" spans="1:21" s="2" customFormat="1" ht="15" customHeight="1" outlineLevel="2" x14ac:dyDescent="0.25">
      <c r="A69" s="6">
        <v>31</v>
      </c>
      <c r="B69" s="6" t="s">
        <v>11</v>
      </c>
      <c r="C69" s="6" t="s">
        <v>287</v>
      </c>
      <c r="D69" s="6" t="s">
        <v>7</v>
      </c>
      <c r="E69" s="6" t="s">
        <v>16</v>
      </c>
      <c r="F69" s="6" t="s">
        <v>81</v>
      </c>
      <c r="G69" s="6" t="s">
        <v>168</v>
      </c>
      <c r="H69" s="13">
        <v>30426925</v>
      </c>
      <c r="I69" s="13" t="str">
        <f t="shared" si="30"/>
        <v>30426925-EJECUCION</v>
      </c>
      <c r="J69" s="17" t="s">
        <v>475</v>
      </c>
      <c r="K69" s="29">
        <v>246139000</v>
      </c>
      <c r="L69" s="41">
        <v>0</v>
      </c>
      <c r="M69" s="41">
        <v>10000000</v>
      </c>
      <c r="N69" s="41">
        <v>0</v>
      </c>
      <c r="O69" s="41">
        <v>0</v>
      </c>
      <c r="P69" s="41">
        <f t="shared" si="31"/>
        <v>0</v>
      </c>
      <c r="Q69" s="41">
        <f t="shared" si="32"/>
        <v>10000000</v>
      </c>
      <c r="R69" s="41">
        <f t="shared" si="33"/>
        <v>236139000</v>
      </c>
      <c r="S69" s="56" t="s">
        <v>281</v>
      </c>
      <c r="T69" s="56" t="s">
        <v>415</v>
      </c>
      <c r="U69" s="2" t="e">
        <f>VLOOKUP(I69,RATES!K$2:L$952,2,FALSE)</f>
        <v>#N/A</v>
      </c>
    </row>
    <row r="70" spans="1:21" s="2" customFormat="1" ht="15" customHeight="1" outlineLevel="2" x14ac:dyDescent="0.25">
      <c r="A70" s="6">
        <v>31</v>
      </c>
      <c r="B70" s="6" t="s">
        <v>11</v>
      </c>
      <c r="C70" s="6" t="s">
        <v>287</v>
      </c>
      <c r="D70" s="6" t="s">
        <v>7</v>
      </c>
      <c r="E70" s="6" t="s">
        <v>16</v>
      </c>
      <c r="F70" s="6" t="s">
        <v>81</v>
      </c>
      <c r="G70" s="6" t="s">
        <v>168</v>
      </c>
      <c r="H70" s="13">
        <v>40000904</v>
      </c>
      <c r="I70" s="13" t="str">
        <f t="shared" si="30"/>
        <v>40000904-EJECUCION</v>
      </c>
      <c r="J70" s="17" t="s">
        <v>476</v>
      </c>
      <c r="K70" s="29">
        <v>214146000</v>
      </c>
      <c r="L70" s="41">
        <v>0</v>
      </c>
      <c r="M70" s="41">
        <v>10000000</v>
      </c>
      <c r="N70" s="41">
        <v>0</v>
      </c>
      <c r="O70" s="41">
        <v>0</v>
      </c>
      <c r="P70" s="41">
        <f t="shared" si="31"/>
        <v>0</v>
      </c>
      <c r="Q70" s="41">
        <f t="shared" si="32"/>
        <v>10000000</v>
      </c>
      <c r="R70" s="41">
        <f t="shared" si="33"/>
        <v>204146000</v>
      </c>
      <c r="S70" s="56" t="s">
        <v>281</v>
      </c>
      <c r="T70" s="56" t="s">
        <v>415</v>
      </c>
      <c r="U70" s="2">
        <f>VLOOKUP(I70,RATES!K$2:L$952,2,FALSE)</f>
        <v>0</v>
      </c>
    </row>
    <row r="71" spans="1:21" s="2" customFormat="1" ht="15" customHeight="1" outlineLevel="2" x14ac:dyDescent="0.25">
      <c r="A71" s="6">
        <v>31</v>
      </c>
      <c r="B71" s="6" t="s">
        <v>11</v>
      </c>
      <c r="C71" s="6" t="s">
        <v>275</v>
      </c>
      <c r="D71" s="6" t="s">
        <v>7</v>
      </c>
      <c r="E71" s="6" t="s">
        <v>16</v>
      </c>
      <c r="F71" s="6" t="s">
        <v>102</v>
      </c>
      <c r="G71" s="6" t="s">
        <v>168</v>
      </c>
      <c r="H71" s="13">
        <v>40000636</v>
      </c>
      <c r="I71" s="13" t="str">
        <f t="shared" si="30"/>
        <v>40000636-EJECUCION</v>
      </c>
      <c r="J71" s="17" t="s">
        <v>600</v>
      </c>
      <c r="K71" s="29">
        <v>139062000</v>
      </c>
      <c r="L71" s="41">
        <v>0</v>
      </c>
      <c r="M71" s="41">
        <v>20000000</v>
      </c>
      <c r="N71" s="41">
        <v>0</v>
      </c>
      <c r="O71" s="41">
        <v>0</v>
      </c>
      <c r="P71" s="41">
        <f t="shared" si="31"/>
        <v>0</v>
      </c>
      <c r="Q71" s="41">
        <f t="shared" si="32"/>
        <v>20000000</v>
      </c>
      <c r="R71" s="41">
        <f t="shared" si="33"/>
        <v>119062000</v>
      </c>
      <c r="S71" s="56" t="s">
        <v>601</v>
      </c>
      <c r="T71" s="56" t="s">
        <v>415</v>
      </c>
      <c r="U71" s="2">
        <f>VLOOKUP(I71,RATES!K$2:L$952,2,FALSE)</f>
        <v>0</v>
      </c>
    </row>
    <row r="72" spans="1:21" s="2" customFormat="1" ht="15" customHeight="1" outlineLevel="2" x14ac:dyDescent="0.25">
      <c r="A72" s="6">
        <v>31</v>
      </c>
      <c r="B72" s="6" t="s">
        <v>11</v>
      </c>
      <c r="C72" s="6" t="s">
        <v>274</v>
      </c>
      <c r="D72" s="6" t="s">
        <v>7</v>
      </c>
      <c r="E72" s="6" t="s">
        <v>16</v>
      </c>
      <c r="F72" s="6" t="s">
        <v>102</v>
      </c>
      <c r="G72" s="6" t="s">
        <v>168</v>
      </c>
      <c r="H72" s="13">
        <v>30068433</v>
      </c>
      <c r="I72" s="13" t="str">
        <f t="shared" si="30"/>
        <v>30068433-EJECUCION</v>
      </c>
      <c r="J72" s="17" t="s">
        <v>599</v>
      </c>
      <c r="K72" s="29">
        <v>507925000</v>
      </c>
      <c r="L72" s="41">
        <v>12832500</v>
      </c>
      <c r="M72" s="41">
        <v>20000000</v>
      </c>
      <c r="N72" s="41">
        <v>0</v>
      </c>
      <c r="O72" s="41">
        <v>0</v>
      </c>
      <c r="P72" s="41">
        <f t="shared" si="31"/>
        <v>0</v>
      </c>
      <c r="Q72" s="41">
        <f t="shared" si="32"/>
        <v>20000000</v>
      </c>
      <c r="R72" s="41">
        <f t="shared" si="33"/>
        <v>475092500</v>
      </c>
      <c r="S72" s="56" t="s">
        <v>601</v>
      </c>
      <c r="T72" s="56" t="s">
        <v>308</v>
      </c>
      <c r="U72" s="2" t="str">
        <f>VLOOKUP(I72,RATES!K$2:L$952,2,FALSE)</f>
        <v>FI</v>
      </c>
    </row>
    <row r="73" spans="1:21" outlineLevel="2" x14ac:dyDescent="0.25">
      <c r="A73" s="8"/>
      <c r="B73" s="8"/>
      <c r="C73" s="8"/>
      <c r="D73" s="8"/>
      <c r="E73" s="8"/>
      <c r="F73" s="8"/>
      <c r="G73" s="8"/>
      <c r="H73" s="12"/>
      <c r="I73" s="12"/>
      <c r="J73" s="22" t="s">
        <v>291</v>
      </c>
      <c r="K73" s="33">
        <f t="shared" ref="K73:R73" si="34">SUBTOTAL(9,K67:K72)</f>
        <v>2082275000</v>
      </c>
      <c r="L73" s="33">
        <f t="shared" si="34"/>
        <v>12832500</v>
      </c>
      <c r="M73" s="33">
        <f t="shared" si="34"/>
        <v>155000000</v>
      </c>
      <c r="N73" s="33">
        <f t="shared" si="34"/>
        <v>0</v>
      </c>
      <c r="O73" s="33">
        <f t="shared" si="34"/>
        <v>0</v>
      </c>
      <c r="P73" s="33">
        <f t="shared" si="34"/>
        <v>0</v>
      </c>
      <c r="Q73" s="33">
        <f t="shared" si="34"/>
        <v>155000000</v>
      </c>
      <c r="R73" s="33">
        <f t="shared" si="34"/>
        <v>1914442500</v>
      </c>
      <c r="S73" s="55"/>
      <c r="T73" s="55"/>
    </row>
    <row r="74" spans="1:21" outlineLevel="2" x14ac:dyDescent="0.25">
      <c r="A74" s="8"/>
      <c r="B74" s="8"/>
      <c r="C74" s="8"/>
      <c r="D74" s="8"/>
      <c r="E74" s="8"/>
      <c r="F74" s="8"/>
      <c r="G74" s="8"/>
      <c r="H74" s="12"/>
      <c r="I74" s="12"/>
      <c r="J74" s="18"/>
      <c r="K74" s="28"/>
      <c r="L74" s="40"/>
      <c r="M74" s="40"/>
      <c r="N74" s="40"/>
      <c r="O74" s="40"/>
      <c r="P74" s="40"/>
      <c r="Q74" s="40"/>
      <c r="R74" s="40"/>
      <c r="S74" s="55"/>
      <c r="T74" s="55"/>
    </row>
    <row r="75" spans="1:21" ht="18.75" outlineLevel="1" x14ac:dyDescent="0.3">
      <c r="A75" s="8"/>
      <c r="B75" s="8"/>
      <c r="C75" s="8"/>
      <c r="D75" s="8"/>
      <c r="E75" s="9"/>
      <c r="F75" s="8"/>
      <c r="G75" s="8"/>
      <c r="H75" s="12"/>
      <c r="I75" s="12"/>
      <c r="J75" s="53" t="s">
        <v>174</v>
      </c>
      <c r="K75" s="54">
        <f t="shared" ref="K75:R75" si="35">K73+K58+K64</f>
        <v>5684562105</v>
      </c>
      <c r="L75" s="54">
        <f t="shared" si="35"/>
        <v>2685063029</v>
      </c>
      <c r="M75" s="54">
        <f t="shared" si="35"/>
        <v>385221847</v>
      </c>
      <c r="N75" s="54">
        <f t="shared" si="35"/>
        <v>56634234</v>
      </c>
      <c r="O75" s="54">
        <f t="shared" si="35"/>
        <v>0</v>
      </c>
      <c r="P75" s="54">
        <f t="shared" si="35"/>
        <v>56634234</v>
      </c>
      <c r="Q75" s="54">
        <f t="shared" si="35"/>
        <v>328587613</v>
      </c>
      <c r="R75" s="54">
        <f t="shared" si="35"/>
        <v>2614277229</v>
      </c>
      <c r="S75" s="55"/>
      <c r="T75" s="55"/>
    </row>
    <row r="76" spans="1:21" s="3" customFormat="1" outlineLevel="1" x14ac:dyDescent="0.25">
      <c r="A76" s="8"/>
      <c r="B76" s="8"/>
      <c r="C76" s="8"/>
      <c r="D76" s="8"/>
      <c r="E76" s="9"/>
      <c r="F76" s="8"/>
      <c r="G76" s="8"/>
      <c r="H76" s="12"/>
      <c r="I76" s="12"/>
      <c r="J76" s="20"/>
      <c r="K76" s="32"/>
      <c r="L76" s="42"/>
      <c r="M76" s="42"/>
      <c r="N76" s="42"/>
      <c r="O76" s="42"/>
      <c r="P76" s="42"/>
      <c r="Q76" s="42"/>
      <c r="R76" s="42"/>
      <c r="S76" s="55"/>
      <c r="T76" s="55"/>
    </row>
    <row r="77" spans="1:21" ht="26.25" outlineLevel="1" x14ac:dyDescent="0.4">
      <c r="A77" s="8"/>
      <c r="B77" s="8"/>
      <c r="C77" s="8"/>
      <c r="D77" s="8"/>
      <c r="E77" s="9"/>
      <c r="F77" s="8"/>
      <c r="G77" s="8"/>
      <c r="H77" s="12"/>
      <c r="I77" s="12"/>
      <c r="J77" s="65" t="s">
        <v>203</v>
      </c>
      <c r="K77" s="32"/>
      <c r="L77" s="42"/>
      <c r="M77" s="42"/>
      <c r="N77" s="42"/>
      <c r="O77" s="42"/>
      <c r="P77" s="42"/>
      <c r="Q77" s="42"/>
      <c r="R77" s="42"/>
      <c r="S77" s="55"/>
      <c r="T77" s="55"/>
    </row>
    <row r="78" spans="1:21" outlineLevel="1" x14ac:dyDescent="0.25">
      <c r="A78" s="8"/>
      <c r="B78" s="8"/>
      <c r="C78" s="8"/>
      <c r="D78" s="8"/>
      <c r="E78" s="9"/>
      <c r="F78" s="8"/>
      <c r="G78" s="8"/>
      <c r="H78" s="12"/>
      <c r="I78" s="12"/>
      <c r="J78" s="23" t="s">
        <v>271</v>
      </c>
      <c r="K78" s="32"/>
      <c r="L78" s="42"/>
      <c r="M78" s="42"/>
      <c r="N78" s="42"/>
      <c r="O78" s="42"/>
      <c r="P78" s="42"/>
      <c r="Q78" s="42"/>
      <c r="R78" s="42"/>
      <c r="S78" s="55"/>
      <c r="T78" s="55"/>
    </row>
    <row r="79" spans="1:21" s="2" customFormat="1" ht="15" customHeight="1" outlineLevel="2" x14ac:dyDescent="0.25">
      <c r="A79" s="6">
        <v>31</v>
      </c>
      <c r="B79" s="6" t="s">
        <v>5</v>
      </c>
      <c r="C79" s="6" t="s">
        <v>272</v>
      </c>
      <c r="D79" s="6" t="s">
        <v>7</v>
      </c>
      <c r="E79" s="6" t="s">
        <v>17</v>
      </c>
      <c r="F79" s="6" t="s">
        <v>6</v>
      </c>
      <c r="G79" s="6" t="s">
        <v>168</v>
      </c>
      <c r="H79" s="13">
        <v>30067012</v>
      </c>
      <c r="I79" s="13" t="str">
        <f t="shared" ref="I79:I80" si="36">CONCATENATE(H79,"-",G79)</f>
        <v>30067012-EJECUCION</v>
      </c>
      <c r="J79" s="17" t="s">
        <v>131</v>
      </c>
      <c r="K79" s="29">
        <v>2959919000</v>
      </c>
      <c r="L79" s="41">
        <v>1753882020</v>
      </c>
      <c r="M79" s="41">
        <v>1159919000</v>
      </c>
      <c r="N79" s="41">
        <v>230610100</v>
      </c>
      <c r="O79" s="41">
        <v>230581537</v>
      </c>
      <c r="P79" s="41">
        <f t="shared" ref="P79:P80" si="37">N79+O79</f>
        <v>461191637</v>
      </c>
      <c r="Q79" s="41">
        <f t="shared" ref="Q79:Q80" si="38">M79-P79</f>
        <v>698727363</v>
      </c>
      <c r="R79" s="41">
        <f>K79-(L79+M79)</f>
        <v>46117980</v>
      </c>
      <c r="S79" s="56" t="s">
        <v>273</v>
      </c>
      <c r="T79" s="56" t="s">
        <v>8</v>
      </c>
      <c r="U79" s="2" t="str">
        <f>VLOOKUP(I79,RATES!K$2:L$952,2,FALSE)</f>
        <v>RS</v>
      </c>
    </row>
    <row r="80" spans="1:21" s="2" customFormat="1" ht="15" customHeight="1" outlineLevel="2" x14ac:dyDescent="0.25">
      <c r="A80" s="6">
        <v>31</v>
      </c>
      <c r="B80" s="6" t="s">
        <v>5</v>
      </c>
      <c r="C80" s="6" t="s">
        <v>283</v>
      </c>
      <c r="D80" s="6" t="s">
        <v>7</v>
      </c>
      <c r="E80" s="6" t="s">
        <v>17</v>
      </c>
      <c r="F80" s="6" t="s">
        <v>14</v>
      </c>
      <c r="G80" s="6" t="s">
        <v>168</v>
      </c>
      <c r="H80" s="13">
        <v>20132784</v>
      </c>
      <c r="I80" s="13" t="str">
        <f t="shared" si="36"/>
        <v>20132784-EJECUCION</v>
      </c>
      <c r="J80" s="17" t="s">
        <v>551</v>
      </c>
      <c r="K80" s="29">
        <v>1319103033</v>
      </c>
      <c r="L80" s="41">
        <v>1231260133</v>
      </c>
      <c r="M80" s="41">
        <v>42657804</v>
      </c>
      <c r="N80" s="41">
        <v>37016645</v>
      </c>
      <c r="O80" s="41">
        <v>0</v>
      </c>
      <c r="P80" s="41">
        <f t="shared" si="37"/>
        <v>37016645</v>
      </c>
      <c r="Q80" s="41">
        <f t="shared" si="38"/>
        <v>5641159</v>
      </c>
      <c r="R80" s="41">
        <f>K80-(L80+M80)</f>
        <v>45185096</v>
      </c>
      <c r="S80" s="56" t="s">
        <v>273</v>
      </c>
      <c r="T80" s="56" t="s">
        <v>10</v>
      </c>
      <c r="U80" s="2" t="e">
        <f>VLOOKUP(I80,RATES!K$2:L$952,2,FALSE)</f>
        <v>#N/A</v>
      </c>
    </row>
    <row r="81" spans="1:21" outlineLevel="2" x14ac:dyDescent="0.25">
      <c r="A81" s="8"/>
      <c r="B81" s="8"/>
      <c r="C81" s="8"/>
      <c r="D81" s="8"/>
      <c r="E81" s="8"/>
      <c r="F81" s="8"/>
      <c r="G81" s="8"/>
      <c r="H81" s="12"/>
      <c r="I81" s="12"/>
      <c r="J81" s="22" t="s">
        <v>435</v>
      </c>
      <c r="K81" s="33">
        <f t="shared" ref="K81:R81" si="39">SUBTOTAL(9,K79:K80)</f>
        <v>4279022033</v>
      </c>
      <c r="L81" s="33">
        <f t="shared" si="39"/>
        <v>2985142153</v>
      </c>
      <c r="M81" s="33">
        <f t="shared" si="39"/>
        <v>1202576804</v>
      </c>
      <c r="N81" s="33">
        <f t="shared" si="39"/>
        <v>267626745</v>
      </c>
      <c r="O81" s="33">
        <f t="shared" si="39"/>
        <v>230581537</v>
      </c>
      <c r="P81" s="33">
        <f t="shared" si="39"/>
        <v>498208282</v>
      </c>
      <c r="Q81" s="33">
        <f t="shared" si="39"/>
        <v>704368522</v>
      </c>
      <c r="R81" s="33">
        <f t="shared" si="39"/>
        <v>91303076</v>
      </c>
      <c r="S81" s="55"/>
      <c r="T81" s="55"/>
    </row>
    <row r="82" spans="1:21" outlineLevel="2" x14ac:dyDescent="0.25">
      <c r="A82" s="8"/>
      <c r="B82" s="8"/>
      <c r="C82" s="8"/>
      <c r="D82" s="8"/>
      <c r="E82" s="8"/>
      <c r="F82" s="8"/>
      <c r="G82" s="8"/>
      <c r="H82" s="12"/>
      <c r="I82" s="12"/>
      <c r="J82" s="18"/>
      <c r="K82" s="28"/>
      <c r="L82" s="40"/>
      <c r="M82" s="40"/>
      <c r="N82" s="40"/>
      <c r="O82" s="40"/>
      <c r="P82" s="40"/>
      <c r="Q82" s="40"/>
      <c r="R82" s="40"/>
      <c r="S82" s="55"/>
      <c r="T82" s="55"/>
    </row>
    <row r="83" spans="1:21" outlineLevel="2" x14ac:dyDescent="0.25">
      <c r="A83" s="8"/>
      <c r="B83" s="8"/>
      <c r="C83" s="8"/>
      <c r="D83" s="8"/>
      <c r="E83" s="8"/>
      <c r="F83" s="8"/>
      <c r="G83" s="8"/>
      <c r="H83" s="12"/>
      <c r="I83" s="12"/>
      <c r="J83" s="16" t="s">
        <v>278</v>
      </c>
      <c r="K83" s="28"/>
      <c r="L83" s="40"/>
      <c r="M83" s="40"/>
      <c r="N83" s="40"/>
      <c r="O83" s="40"/>
      <c r="P83" s="40"/>
      <c r="Q83" s="40"/>
      <c r="R83" s="40"/>
      <c r="S83" s="55"/>
      <c r="T83" s="55"/>
    </row>
    <row r="84" spans="1:21" s="2" customFormat="1" ht="15" customHeight="1" outlineLevel="2" x14ac:dyDescent="0.25">
      <c r="A84" s="6">
        <v>31</v>
      </c>
      <c r="B84" s="6" t="s">
        <v>11</v>
      </c>
      <c r="C84" s="6" t="s">
        <v>283</v>
      </c>
      <c r="D84" s="6" t="s">
        <v>7</v>
      </c>
      <c r="E84" s="6" t="s">
        <v>17</v>
      </c>
      <c r="F84" s="6" t="s">
        <v>14</v>
      </c>
      <c r="G84" s="6" t="s">
        <v>168</v>
      </c>
      <c r="H84" s="13">
        <v>30485286</v>
      </c>
      <c r="I84" s="13" t="str">
        <f t="shared" ref="I84:I86" si="40">CONCATENATE(H84,"-",G84)</f>
        <v>30485286-EJECUCION</v>
      </c>
      <c r="J84" s="17" t="s">
        <v>394</v>
      </c>
      <c r="K84" s="29">
        <v>2200000000</v>
      </c>
      <c r="L84" s="41">
        <v>0</v>
      </c>
      <c r="M84" s="41">
        <v>10000000</v>
      </c>
      <c r="N84" s="41">
        <v>0</v>
      </c>
      <c r="O84" s="41">
        <v>0</v>
      </c>
      <c r="P84" s="41">
        <f t="shared" ref="P84:P86" si="41">N84+O84</f>
        <v>0</v>
      </c>
      <c r="Q84" s="41">
        <f t="shared" ref="Q84:Q86" si="42">M84-P84</f>
        <v>10000000</v>
      </c>
      <c r="R84" s="41">
        <f>K84-(L84+M84)</f>
        <v>2190000000</v>
      </c>
      <c r="S84" s="56" t="s">
        <v>281</v>
      </c>
      <c r="T84" s="56" t="s">
        <v>415</v>
      </c>
      <c r="U84" s="2" t="e">
        <f>VLOOKUP(I84,RATES!K$2:L$952,2,FALSE)</f>
        <v>#N/A</v>
      </c>
    </row>
    <row r="85" spans="1:21" s="2" customFormat="1" ht="15" customHeight="1" outlineLevel="2" x14ac:dyDescent="0.25">
      <c r="A85" s="6">
        <v>31</v>
      </c>
      <c r="B85" s="6" t="s">
        <v>11</v>
      </c>
      <c r="C85" s="6" t="s">
        <v>286</v>
      </c>
      <c r="D85" s="6" t="s">
        <v>7</v>
      </c>
      <c r="E85" s="6" t="s">
        <v>17</v>
      </c>
      <c r="F85" s="6" t="s">
        <v>558</v>
      </c>
      <c r="G85" s="6" t="s">
        <v>9</v>
      </c>
      <c r="H85" s="13">
        <v>30401324</v>
      </c>
      <c r="I85" s="13" t="str">
        <f t="shared" si="40"/>
        <v>30401324-DISEÑO</v>
      </c>
      <c r="J85" s="17" t="s">
        <v>400</v>
      </c>
      <c r="K85" s="29">
        <v>41500000</v>
      </c>
      <c r="L85" s="41">
        <v>0</v>
      </c>
      <c r="M85" s="41">
        <v>2075000</v>
      </c>
      <c r="N85" s="41">
        <v>0</v>
      </c>
      <c r="O85" s="41">
        <v>0</v>
      </c>
      <c r="P85" s="41">
        <f t="shared" si="41"/>
        <v>0</v>
      </c>
      <c r="Q85" s="41">
        <f t="shared" si="42"/>
        <v>2075000</v>
      </c>
      <c r="R85" s="41">
        <f>K85-(L85+M85)</f>
        <v>39425000</v>
      </c>
      <c r="S85" s="56" t="s">
        <v>281</v>
      </c>
      <c r="T85" s="56" t="s">
        <v>415</v>
      </c>
      <c r="U85" s="2" t="e">
        <f>VLOOKUP(I85,RATES!K$2:L$952,2,FALSE)</f>
        <v>#N/A</v>
      </c>
    </row>
    <row r="86" spans="1:21" s="2" customFormat="1" ht="15" customHeight="1" outlineLevel="2" x14ac:dyDescent="0.25">
      <c r="A86" s="6">
        <v>31</v>
      </c>
      <c r="B86" s="6" t="s">
        <v>11</v>
      </c>
      <c r="C86" s="6" t="s">
        <v>275</v>
      </c>
      <c r="D86" s="6" t="s">
        <v>7</v>
      </c>
      <c r="E86" s="6" t="s">
        <v>17</v>
      </c>
      <c r="F86" s="6" t="s">
        <v>102</v>
      </c>
      <c r="G86" s="6" t="s">
        <v>168</v>
      </c>
      <c r="H86" s="13">
        <v>30359222</v>
      </c>
      <c r="I86" s="13" t="str">
        <f t="shared" si="40"/>
        <v>30359222-EJECUCION</v>
      </c>
      <c r="J86" s="17" t="s">
        <v>465</v>
      </c>
      <c r="K86" s="29">
        <v>274008000</v>
      </c>
      <c r="L86" s="41">
        <v>0</v>
      </c>
      <c r="M86" s="41">
        <v>10000000</v>
      </c>
      <c r="N86" s="41">
        <v>0</v>
      </c>
      <c r="O86" s="41">
        <v>0</v>
      </c>
      <c r="P86" s="41">
        <f t="shared" si="41"/>
        <v>0</v>
      </c>
      <c r="Q86" s="41">
        <f t="shared" si="42"/>
        <v>10000000</v>
      </c>
      <c r="R86" s="41">
        <f>K86-(L86+M86)</f>
        <v>264008000</v>
      </c>
      <c r="S86" s="56" t="s">
        <v>281</v>
      </c>
      <c r="T86" s="56" t="s">
        <v>515</v>
      </c>
      <c r="U86" s="2" t="e">
        <f>VLOOKUP(I86,RATES!K$2:L$952,2,FALSE)</f>
        <v>#N/A</v>
      </c>
    </row>
    <row r="87" spans="1:21" outlineLevel="2" x14ac:dyDescent="0.25">
      <c r="A87" s="8"/>
      <c r="B87" s="8"/>
      <c r="C87" s="8"/>
      <c r="D87" s="8"/>
      <c r="E87" s="8"/>
      <c r="F87" s="8"/>
      <c r="G87" s="8"/>
      <c r="H87" s="12"/>
      <c r="I87" s="12"/>
      <c r="J87" s="16" t="s">
        <v>291</v>
      </c>
      <c r="K87" s="30">
        <f t="shared" ref="K87:R87" si="43">SUBTOTAL(9,K84:K86)</f>
        <v>2515508000</v>
      </c>
      <c r="L87" s="30">
        <f t="shared" si="43"/>
        <v>0</v>
      </c>
      <c r="M87" s="30">
        <f t="shared" si="43"/>
        <v>22075000</v>
      </c>
      <c r="N87" s="30">
        <f t="shared" si="43"/>
        <v>0</v>
      </c>
      <c r="O87" s="30">
        <f t="shared" si="43"/>
        <v>0</v>
      </c>
      <c r="P87" s="30">
        <f t="shared" si="43"/>
        <v>0</v>
      </c>
      <c r="Q87" s="30">
        <f t="shared" si="43"/>
        <v>22075000</v>
      </c>
      <c r="R87" s="30">
        <f t="shared" si="43"/>
        <v>2493433000</v>
      </c>
      <c r="S87" s="55"/>
      <c r="T87" s="55"/>
    </row>
    <row r="88" spans="1:21" outlineLevel="2" x14ac:dyDescent="0.25">
      <c r="A88" s="8"/>
      <c r="B88" s="8"/>
      <c r="C88" s="8"/>
      <c r="D88" s="8"/>
      <c r="E88" s="8"/>
      <c r="F88" s="8"/>
      <c r="G88" s="8"/>
      <c r="H88" s="12"/>
      <c r="I88" s="12"/>
      <c r="J88" s="18"/>
      <c r="K88" s="28"/>
      <c r="L88" s="40"/>
      <c r="M88" s="40"/>
      <c r="N88" s="40"/>
      <c r="O88" s="40"/>
      <c r="P88" s="40"/>
      <c r="Q88" s="40"/>
      <c r="R88" s="40"/>
      <c r="S88" s="55"/>
      <c r="T88" s="55"/>
    </row>
    <row r="89" spans="1:21" ht="18.75" outlineLevel="1" x14ac:dyDescent="0.3">
      <c r="A89" s="8"/>
      <c r="B89" s="8"/>
      <c r="C89" s="8"/>
      <c r="D89" s="8"/>
      <c r="E89" s="9"/>
      <c r="F89" s="8"/>
      <c r="G89" s="8"/>
      <c r="H89" s="12"/>
      <c r="I89" s="12"/>
      <c r="J89" s="53" t="s">
        <v>175</v>
      </c>
      <c r="K89" s="54">
        <f t="shared" ref="K89:R89" si="44">K87+K81</f>
        <v>6794530033</v>
      </c>
      <c r="L89" s="54">
        <f t="shared" si="44"/>
        <v>2985142153</v>
      </c>
      <c r="M89" s="54">
        <f t="shared" si="44"/>
        <v>1224651804</v>
      </c>
      <c r="N89" s="54">
        <f t="shared" si="44"/>
        <v>267626745</v>
      </c>
      <c r="O89" s="54">
        <f t="shared" si="44"/>
        <v>230581537</v>
      </c>
      <c r="P89" s="54">
        <f t="shared" si="44"/>
        <v>498208282</v>
      </c>
      <c r="Q89" s="54">
        <f t="shared" si="44"/>
        <v>726443522</v>
      </c>
      <c r="R89" s="54">
        <f t="shared" si="44"/>
        <v>2584736076</v>
      </c>
      <c r="S89" s="55"/>
      <c r="T89" s="55"/>
    </row>
    <row r="90" spans="1:21" s="3" customFormat="1" outlineLevel="1" x14ac:dyDescent="0.25">
      <c r="A90" s="8"/>
      <c r="B90" s="8"/>
      <c r="C90" s="8"/>
      <c r="D90" s="8"/>
      <c r="E90" s="9"/>
      <c r="F90" s="8"/>
      <c r="G90" s="8"/>
      <c r="H90" s="12"/>
      <c r="I90" s="12"/>
      <c r="J90" s="20"/>
      <c r="K90" s="32"/>
      <c r="L90" s="42"/>
      <c r="M90" s="42"/>
      <c r="N90" s="42"/>
      <c r="O90" s="42"/>
      <c r="P90" s="42"/>
      <c r="Q90" s="42"/>
      <c r="R90" s="42"/>
      <c r="S90" s="55"/>
      <c r="T90" s="55"/>
    </row>
    <row r="91" spans="1:21" ht="26.25" outlineLevel="1" x14ac:dyDescent="0.4">
      <c r="A91" s="8"/>
      <c r="B91" s="8"/>
      <c r="C91" s="8"/>
      <c r="D91" s="8"/>
      <c r="E91" s="9"/>
      <c r="F91" s="8"/>
      <c r="G91" s="8"/>
      <c r="H91" s="12"/>
      <c r="I91" s="12"/>
      <c r="J91" s="65" t="s">
        <v>204</v>
      </c>
      <c r="K91" s="32"/>
      <c r="L91" s="42"/>
      <c r="M91" s="42"/>
      <c r="N91" s="42"/>
      <c r="O91" s="42"/>
      <c r="P91" s="42"/>
      <c r="Q91" s="42"/>
      <c r="R91" s="42"/>
      <c r="S91" s="57"/>
      <c r="T91" s="57"/>
    </row>
    <row r="92" spans="1:21" outlineLevel="1" x14ac:dyDescent="0.25">
      <c r="A92" s="8"/>
      <c r="B92" s="8"/>
      <c r="C92" s="8"/>
      <c r="D92" s="8"/>
      <c r="E92" s="9"/>
      <c r="F92" s="8"/>
      <c r="G92" s="8"/>
      <c r="H92" s="12"/>
      <c r="I92" s="12"/>
      <c r="J92" s="16" t="s">
        <v>271</v>
      </c>
      <c r="K92" s="32"/>
      <c r="L92" s="42"/>
      <c r="M92" s="42"/>
      <c r="N92" s="42"/>
      <c r="O92" s="42"/>
      <c r="P92" s="42"/>
      <c r="Q92" s="42"/>
      <c r="R92" s="42"/>
      <c r="S92" s="55"/>
      <c r="T92" s="55"/>
    </row>
    <row r="93" spans="1:21" s="2" customFormat="1" ht="15" customHeight="1" outlineLevel="2" x14ac:dyDescent="0.25">
      <c r="A93" s="6">
        <v>31</v>
      </c>
      <c r="B93" s="6" t="s">
        <v>5</v>
      </c>
      <c r="C93" s="6" t="s">
        <v>272</v>
      </c>
      <c r="D93" s="6" t="s">
        <v>7</v>
      </c>
      <c r="E93" s="6" t="s">
        <v>18</v>
      </c>
      <c r="F93" s="6" t="s">
        <v>558</v>
      </c>
      <c r="G93" s="6" t="s">
        <v>9</v>
      </c>
      <c r="H93" s="13">
        <v>30088194</v>
      </c>
      <c r="I93" s="13" t="str">
        <f t="shared" ref="I93:I94" si="45">CONCATENATE(H93,"-",G93)</f>
        <v>30088194-DISEÑO</v>
      </c>
      <c r="J93" s="17" t="s">
        <v>134</v>
      </c>
      <c r="K93" s="29">
        <v>128339324</v>
      </c>
      <c r="L93" s="41">
        <v>32463865</v>
      </c>
      <c r="M93" s="41">
        <v>52671459</v>
      </c>
      <c r="N93" s="41">
        <v>0</v>
      </c>
      <c r="O93" s="41">
        <v>0</v>
      </c>
      <c r="P93" s="41">
        <f t="shared" ref="P93:P94" si="46">N93+O93</f>
        <v>0</v>
      </c>
      <c r="Q93" s="41">
        <f t="shared" ref="Q93:Q94" si="47">M93-P93</f>
        <v>52671459</v>
      </c>
      <c r="R93" s="41">
        <f>K93-(L93+M93)</f>
        <v>43204000</v>
      </c>
      <c r="S93" s="56" t="s">
        <v>273</v>
      </c>
      <c r="T93" s="56" t="s">
        <v>8</v>
      </c>
      <c r="U93" s="2">
        <f>VLOOKUP(I93,RATES!K$2:L$952,2,FALSE)</f>
        <v>0</v>
      </c>
    </row>
    <row r="94" spans="1:21" s="2" customFormat="1" ht="15" customHeight="1" outlineLevel="2" x14ac:dyDescent="0.25">
      <c r="A94" s="6">
        <v>31</v>
      </c>
      <c r="B94" s="6" t="s">
        <v>5</v>
      </c>
      <c r="C94" s="6" t="s">
        <v>288</v>
      </c>
      <c r="D94" s="6" t="s">
        <v>7</v>
      </c>
      <c r="E94" s="6" t="s">
        <v>18</v>
      </c>
      <c r="F94" s="6" t="s">
        <v>558</v>
      </c>
      <c r="G94" s="6" t="s">
        <v>168</v>
      </c>
      <c r="H94" s="13">
        <v>30102235</v>
      </c>
      <c r="I94" s="13" t="str">
        <f t="shared" si="45"/>
        <v>30102235-EJECUCION</v>
      </c>
      <c r="J94" s="17" t="s">
        <v>420</v>
      </c>
      <c r="K94" s="29">
        <v>373536000</v>
      </c>
      <c r="L94" s="41">
        <v>0</v>
      </c>
      <c r="M94" s="41">
        <v>223536000</v>
      </c>
      <c r="N94" s="41">
        <v>0</v>
      </c>
      <c r="O94" s="41">
        <v>0</v>
      </c>
      <c r="P94" s="41">
        <f t="shared" si="46"/>
        <v>0</v>
      </c>
      <c r="Q94" s="41">
        <f t="shared" si="47"/>
        <v>223536000</v>
      </c>
      <c r="R94" s="41">
        <f>K94-(L94+M94)</f>
        <v>150000000</v>
      </c>
      <c r="S94" s="56" t="s">
        <v>273</v>
      </c>
      <c r="T94" s="56" t="s">
        <v>10</v>
      </c>
      <c r="U94" s="2">
        <f>VLOOKUP(I94,RATES!K$2:L$952,2,FALSE)</f>
        <v>0</v>
      </c>
    </row>
    <row r="95" spans="1:21" outlineLevel="2" x14ac:dyDescent="0.25">
      <c r="A95" s="8"/>
      <c r="B95" s="8"/>
      <c r="C95" s="8"/>
      <c r="D95" s="8"/>
      <c r="E95" s="8"/>
      <c r="F95" s="8"/>
      <c r="G95" s="8"/>
      <c r="H95" s="12"/>
      <c r="I95" s="12"/>
      <c r="J95" s="16" t="s">
        <v>435</v>
      </c>
      <c r="K95" s="30">
        <f t="shared" ref="K95:R95" si="48">SUBTOTAL(9,K93:K94)</f>
        <v>501875324</v>
      </c>
      <c r="L95" s="30">
        <f t="shared" si="48"/>
        <v>32463865</v>
      </c>
      <c r="M95" s="30">
        <f t="shared" si="48"/>
        <v>276207459</v>
      </c>
      <c r="N95" s="30">
        <f t="shared" si="48"/>
        <v>0</v>
      </c>
      <c r="O95" s="30">
        <f t="shared" si="48"/>
        <v>0</v>
      </c>
      <c r="P95" s="30">
        <f t="shared" si="48"/>
        <v>0</v>
      </c>
      <c r="Q95" s="30">
        <f t="shared" si="48"/>
        <v>276207459</v>
      </c>
      <c r="R95" s="30">
        <f t="shared" si="48"/>
        <v>193204000</v>
      </c>
      <c r="S95" s="55"/>
      <c r="T95" s="55"/>
    </row>
    <row r="96" spans="1:21" outlineLevel="2" x14ac:dyDescent="0.25">
      <c r="A96" s="8"/>
      <c r="B96" s="8"/>
      <c r="C96" s="8"/>
      <c r="D96" s="8"/>
      <c r="E96" s="8"/>
      <c r="F96" s="8"/>
      <c r="G96" s="8"/>
      <c r="H96" s="12"/>
      <c r="I96" s="12"/>
      <c r="J96" s="18"/>
      <c r="K96" s="28"/>
      <c r="L96" s="40"/>
      <c r="M96" s="40"/>
      <c r="N96" s="40"/>
      <c r="O96" s="40"/>
      <c r="P96" s="40"/>
      <c r="Q96" s="40"/>
      <c r="R96" s="40"/>
      <c r="S96" s="55"/>
      <c r="T96" s="55"/>
    </row>
    <row r="97" spans="1:21" outlineLevel="2" x14ac:dyDescent="0.25">
      <c r="A97" s="8"/>
      <c r="B97" s="8"/>
      <c r="C97" s="8"/>
      <c r="D97" s="8"/>
      <c r="E97" s="8"/>
      <c r="F97" s="8"/>
      <c r="G97" s="8"/>
      <c r="H97" s="12"/>
      <c r="I97" s="12"/>
      <c r="J97" s="18"/>
      <c r="K97" s="28"/>
      <c r="L97" s="40"/>
      <c r="M97" s="40"/>
      <c r="N97" s="40"/>
      <c r="O97" s="40"/>
      <c r="P97" s="40"/>
      <c r="Q97" s="40"/>
      <c r="R97" s="40"/>
      <c r="S97" s="55"/>
      <c r="T97" s="55"/>
    </row>
    <row r="98" spans="1:21" outlineLevel="2" x14ac:dyDescent="0.25">
      <c r="A98" s="8"/>
      <c r="B98" s="8"/>
      <c r="C98" s="8"/>
      <c r="D98" s="8"/>
      <c r="E98" s="8"/>
      <c r="F98" s="8"/>
      <c r="G98" s="8"/>
      <c r="H98" s="12"/>
      <c r="I98" s="12"/>
      <c r="J98" s="16" t="s">
        <v>278</v>
      </c>
      <c r="K98" s="28"/>
      <c r="L98" s="40"/>
      <c r="M98" s="40"/>
      <c r="N98" s="40"/>
      <c r="O98" s="40"/>
      <c r="P98" s="40"/>
      <c r="Q98" s="40"/>
      <c r="R98" s="40"/>
      <c r="S98" s="55"/>
      <c r="T98" s="55"/>
    </row>
    <row r="99" spans="1:21" s="2" customFormat="1" ht="15" customHeight="1" outlineLevel="2" x14ac:dyDescent="0.25">
      <c r="A99" s="6">
        <v>29</v>
      </c>
      <c r="B99" s="6" t="s">
        <v>11</v>
      </c>
      <c r="C99" s="6" t="s">
        <v>313</v>
      </c>
      <c r="D99" s="6" t="s">
        <v>7</v>
      </c>
      <c r="E99" s="6" t="s">
        <v>18</v>
      </c>
      <c r="F99" s="6" t="s">
        <v>558</v>
      </c>
      <c r="G99" s="6" t="s">
        <v>168</v>
      </c>
      <c r="H99" s="13">
        <v>30287173</v>
      </c>
      <c r="I99" s="13" t="str">
        <f t="shared" ref="I99:I101" si="49">CONCATENATE(H99,"-",G99)</f>
        <v>30287173-EJECUCION</v>
      </c>
      <c r="J99" s="17" t="s">
        <v>477</v>
      </c>
      <c r="K99" s="29">
        <v>338411000</v>
      </c>
      <c r="L99" s="41">
        <v>0</v>
      </c>
      <c r="M99" s="41">
        <v>16920550</v>
      </c>
      <c r="N99" s="41">
        <v>0</v>
      </c>
      <c r="O99" s="41">
        <v>0</v>
      </c>
      <c r="P99" s="41">
        <f t="shared" ref="P99:P101" si="50">N99+O99</f>
        <v>0</v>
      </c>
      <c r="Q99" s="41">
        <f t="shared" ref="Q99:Q101" si="51">M99-P99</f>
        <v>16920550</v>
      </c>
      <c r="R99" s="41">
        <f>K99-(L99+M99)</f>
        <v>321490450</v>
      </c>
      <c r="S99" s="56" t="s">
        <v>281</v>
      </c>
      <c r="T99" s="56" t="s">
        <v>515</v>
      </c>
      <c r="U99" s="2" t="e">
        <f>VLOOKUP(I99,RATES!K$2:L$952,2,FALSE)</f>
        <v>#N/A</v>
      </c>
    </row>
    <row r="100" spans="1:21" s="2" customFormat="1" ht="15" customHeight="1" outlineLevel="2" x14ac:dyDescent="0.25">
      <c r="A100" s="6">
        <v>31</v>
      </c>
      <c r="B100" s="6" t="s">
        <v>11</v>
      </c>
      <c r="C100" s="6" t="s">
        <v>286</v>
      </c>
      <c r="D100" s="6" t="s">
        <v>7</v>
      </c>
      <c r="E100" s="6" t="s">
        <v>18</v>
      </c>
      <c r="F100" s="6" t="s">
        <v>558</v>
      </c>
      <c r="G100" s="6" t="s">
        <v>9</v>
      </c>
      <c r="H100" s="13">
        <v>30102226</v>
      </c>
      <c r="I100" s="13" t="str">
        <f t="shared" si="49"/>
        <v>30102226-DISEÑO</v>
      </c>
      <c r="J100" s="17" t="s">
        <v>359</v>
      </c>
      <c r="K100" s="29">
        <v>157404000</v>
      </c>
      <c r="L100" s="41">
        <v>0</v>
      </c>
      <c r="M100" s="41">
        <v>7870200</v>
      </c>
      <c r="N100" s="41">
        <v>0</v>
      </c>
      <c r="O100" s="41">
        <v>0</v>
      </c>
      <c r="P100" s="41">
        <f t="shared" si="50"/>
        <v>0</v>
      </c>
      <c r="Q100" s="41">
        <f t="shared" si="51"/>
        <v>7870200</v>
      </c>
      <c r="R100" s="41">
        <f>K100-(L100+M100)</f>
        <v>149533800</v>
      </c>
      <c r="S100" s="56" t="s">
        <v>281</v>
      </c>
      <c r="T100" s="56" t="s">
        <v>296</v>
      </c>
      <c r="U100" s="2">
        <f>VLOOKUP(I100,RATES!K$2:L$952,2,FALSE)</f>
        <v>0</v>
      </c>
    </row>
    <row r="101" spans="1:21" s="2" customFormat="1" ht="15" customHeight="1" outlineLevel="2" x14ac:dyDescent="0.25">
      <c r="A101" s="6">
        <v>31</v>
      </c>
      <c r="B101" s="6" t="s">
        <v>11</v>
      </c>
      <c r="C101" s="6" t="s">
        <v>274</v>
      </c>
      <c r="D101" s="6" t="s">
        <v>7</v>
      </c>
      <c r="E101" s="6" t="s">
        <v>18</v>
      </c>
      <c r="F101" s="6" t="s">
        <v>558</v>
      </c>
      <c r="G101" s="6" t="s">
        <v>168</v>
      </c>
      <c r="H101" s="13">
        <v>30280673</v>
      </c>
      <c r="I101" s="13" t="str">
        <f t="shared" si="49"/>
        <v>30280673-EJECUCION</v>
      </c>
      <c r="J101" s="17" t="s">
        <v>603</v>
      </c>
      <c r="K101" s="29">
        <v>325967000</v>
      </c>
      <c r="L101" s="41">
        <v>0</v>
      </c>
      <c r="M101" s="41">
        <v>16298350</v>
      </c>
      <c r="N101" s="41">
        <v>0</v>
      </c>
      <c r="O101" s="41">
        <v>0</v>
      </c>
      <c r="P101" s="41">
        <f t="shared" si="50"/>
        <v>0</v>
      </c>
      <c r="Q101" s="41">
        <f t="shared" si="51"/>
        <v>16298350</v>
      </c>
      <c r="R101" s="41">
        <f>K101-(L101+M101)</f>
        <v>309668650</v>
      </c>
      <c r="S101" s="56" t="s">
        <v>281</v>
      </c>
      <c r="T101" s="56" t="s">
        <v>415</v>
      </c>
      <c r="U101" s="2">
        <f>VLOOKUP(I101,RATES!K$2:L$952,2,FALSE)</f>
        <v>0</v>
      </c>
    </row>
    <row r="102" spans="1:21" outlineLevel="2" x14ac:dyDescent="0.25">
      <c r="A102" s="8"/>
      <c r="B102" s="8"/>
      <c r="C102" s="8"/>
      <c r="D102" s="8"/>
      <c r="E102" s="8"/>
      <c r="F102" s="8"/>
      <c r="G102" s="8"/>
      <c r="H102" s="12"/>
      <c r="I102" s="12"/>
      <c r="J102" s="16" t="s">
        <v>291</v>
      </c>
      <c r="K102" s="30">
        <f t="shared" ref="K102:R102" si="52">SUBTOTAL(9,K99:K101)</f>
        <v>821782000</v>
      </c>
      <c r="L102" s="30">
        <f t="shared" si="52"/>
        <v>0</v>
      </c>
      <c r="M102" s="30">
        <f t="shared" si="52"/>
        <v>41089100</v>
      </c>
      <c r="N102" s="30">
        <f t="shared" si="52"/>
        <v>0</v>
      </c>
      <c r="O102" s="30">
        <f t="shared" si="52"/>
        <v>0</v>
      </c>
      <c r="P102" s="30">
        <f t="shared" si="52"/>
        <v>0</v>
      </c>
      <c r="Q102" s="30">
        <f t="shared" si="52"/>
        <v>41089100</v>
      </c>
      <c r="R102" s="30">
        <f t="shared" si="52"/>
        <v>780692900</v>
      </c>
      <c r="S102" s="55"/>
      <c r="T102" s="55"/>
    </row>
    <row r="103" spans="1:21" outlineLevel="2" x14ac:dyDescent="0.25">
      <c r="A103" s="8"/>
      <c r="B103" s="8"/>
      <c r="C103" s="8"/>
      <c r="D103" s="8"/>
      <c r="E103" s="8"/>
      <c r="F103" s="8"/>
      <c r="G103" s="8"/>
      <c r="H103" s="12"/>
      <c r="I103" s="12"/>
      <c r="J103" s="18"/>
      <c r="K103" s="28"/>
      <c r="L103" s="40"/>
      <c r="M103" s="40"/>
      <c r="N103" s="40"/>
      <c r="O103" s="40"/>
      <c r="P103" s="40"/>
      <c r="Q103" s="40"/>
      <c r="R103" s="40"/>
      <c r="S103" s="55"/>
      <c r="T103" s="55"/>
    </row>
    <row r="104" spans="1:21" ht="18.75" outlineLevel="1" x14ac:dyDescent="0.3">
      <c r="A104" s="8"/>
      <c r="B104" s="8"/>
      <c r="C104" s="8"/>
      <c r="D104" s="8"/>
      <c r="E104" s="9"/>
      <c r="F104" s="8"/>
      <c r="G104" s="8"/>
      <c r="H104" s="12"/>
      <c r="I104" s="12"/>
      <c r="J104" s="53" t="s">
        <v>176</v>
      </c>
      <c r="K104" s="54">
        <f t="shared" ref="K104:R104" si="53">K102+K95</f>
        <v>1323657324</v>
      </c>
      <c r="L104" s="54">
        <f t="shared" si="53"/>
        <v>32463865</v>
      </c>
      <c r="M104" s="54">
        <f t="shared" si="53"/>
        <v>317296559</v>
      </c>
      <c r="N104" s="54">
        <f t="shared" si="53"/>
        <v>0</v>
      </c>
      <c r="O104" s="54">
        <f t="shared" si="53"/>
        <v>0</v>
      </c>
      <c r="P104" s="54">
        <f t="shared" si="53"/>
        <v>0</v>
      </c>
      <c r="Q104" s="54">
        <f t="shared" si="53"/>
        <v>317296559</v>
      </c>
      <c r="R104" s="54">
        <f t="shared" si="53"/>
        <v>973896900</v>
      </c>
      <c r="S104" s="55"/>
      <c r="T104" s="55"/>
    </row>
    <row r="105" spans="1:21" s="3" customFormat="1" outlineLevel="1" x14ac:dyDescent="0.25">
      <c r="A105" s="8"/>
      <c r="B105" s="8"/>
      <c r="C105" s="8"/>
      <c r="D105" s="8"/>
      <c r="E105" s="9"/>
      <c r="F105" s="8"/>
      <c r="G105" s="8"/>
      <c r="H105" s="12"/>
      <c r="I105" s="12"/>
      <c r="J105" s="20"/>
      <c r="K105" s="32"/>
      <c r="L105" s="42"/>
      <c r="M105" s="42"/>
      <c r="N105" s="42"/>
      <c r="O105" s="42"/>
      <c r="P105" s="42"/>
      <c r="Q105" s="42"/>
      <c r="R105" s="42"/>
      <c r="S105" s="55"/>
      <c r="T105" s="55"/>
    </row>
    <row r="106" spans="1:21" ht="26.25" outlineLevel="1" x14ac:dyDescent="0.4">
      <c r="A106" s="8"/>
      <c r="B106" s="8"/>
      <c r="C106" s="8"/>
      <c r="D106" s="8"/>
      <c r="E106" s="9"/>
      <c r="F106" s="8"/>
      <c r="G106" s="8"/>
      <c r="H106" s="12"/>
      <c r="I106" s="12"/>
      <c r="J106" s="65" t="s">
        <v>205</v>
      </c>
      <c r="K106" s="32"/>
      <c r="L106" s="42"/>
      <c r="M106" s="42"/>
      <c r="N106" s="42"/>
      <c r="O106" s="42"/>
      <c r="P106" s="42"/>
      <c r="Q106" s="42"/>
      <c r="R106" s="42"/>
      <c r="S106" s="55"/>
      <c r="T106" s="55"/>
    </row>
    <row r="107" spans="1:21" outlineLevel="1" x14ac:dyDescent="0.25">
      <c r="A107" s="8"/>
      <c r="B107" s="8"/>
      <c r="C107" s="8"/>
      <c r="D107" s="8"/>
      <c r="E107" s="9"/>
      <c r="F107" s="8"/>
      <c r="G107" s="8"/>
      <c r="H107" s="12"/>
      <c r="I107" s="12"/>
      <c r="J107" s="16" t="s">
        <v>271</v>
      </c>
      <c r="K107" s="32"/>
      <c r="L107" s="42"/>
      <c r="M107" s="42"/>
      <c r="N107" s="42"/>
      <c r="O107" s="42"/>
      <c r="P107" s="42"/>
      <c r="Q107" s="42"/>
      <c r="R107" s="42"/>
      <c r="S107" s="57"/>
      <c r="T107" s="57"/>
    </row>
    <row r="108" spans="1:21" s="2" customFormat="1" ht="15" customHeight="1" outlineLevel="2" x14ac:dyDescent="0.25">
      <c r="A108" s="6">
        <v>31</v>
      </c>
      <c r="B108" s="6" t="s">
        <v>5</v>
      </c>
      <c r="C108" s="6" t="s">
        <v>272</v>
      </c>
      <c r="D108" s="6" t="s">
        <v>7</v>
      </c>
      <c r="E108" s="6" t="s">
        <v>289</v>
      </c>
      <c r="F108" s="6" t="s">
        <v>6</v>
      </c>
      <c r="G108" s="6" t="s">
        <v>168</v>
      </c>
      <c r="H108" s="13">
        <v>30110580</v>
      </c>
      <c r="I108" s="13" t="str">
        <f t="shared" ref="I108:I111" si="54">CONCATENATE(H108,"-",G108)</f>
        <v>30110580-EJECUCION</v>
      </c>
      <c r="J108" s="17" t="s">
        <v>49</v>
      </c>
      <c r="K108" s="29">
        <v>2735592418</v>
      </c>
      <c r="L108" s="41">
        <v>55971432</v>
      </c>
      <c r="M108" s="41">
        <v>900000000</v>
      </c>
      <c r="N108" s="41">
        <v>0</v>
      </c>
      <c r="O108" s="41">
        <v>0</v>
      </c>
      <c r="P108" s="41">
        <f t="shared" ref="P108:P111" si="55">N108+O108</f>
        <v>0</v>
      </c>
      <c r="Q108" s="41">
        <f t="shared" ref="Q108:Q111" si="56">M108-P108</f>
        <v>900000000</v>
      </c>
      <c r="R108" s="41">
        <f>K108-(L108+M108)</f>
        <v>1779620986</v>
      </c>
      <c r="S108" s="56" t="s">
        <v>273</v>
      </c>
      <c r="T108" s="56" t="s">
        <v>8</v>
      </c>
      <c r="U108" s="2" t="str">
        <f>VLOOKUP(I108,RATES!K$2:L$952,2,FALSE)</f>
        <v>RS</v>
      </c>
    </row>
    <row r="109" spans="1:21" s="2" customFormat="1" ht="15" customHeight="1" outlineLevel="2" x14ac:dyDescent="0.25">
      <c r="A109" s="6">
        <v>31</v>
      </c>
      <c r="B109" s="6" t="s">
        <v>5</v>
      </c>
      <c r="C109" s="6" t="s">
        <v>274</v>
      </c>
      <c r="D109" s="6" t="s">
        <v>7</v>
      </c>
      <c r="E109" s="6" t="s">
        <v>289</v>
      </c>
      <c r="F109" s="6" t="s">
        <v>102</v>
      </c>
      <c r="G109" s="6" t="s">
        <v>168</v>
      </c>
      <c r="H109" s="13">
        <v>30071876</v>
      </c>
      <c r="I109" s="13" t="str">
        <f t="shared" si="54"/>
        <v>30071876-EJECUCION</v>
      </c>
      <c r="J109" s="6" t="s">
        <v>659</v>
      </c>
      <c r="K109" s="29">
        <v>441054507</v>
      </c>
      <c r="L109" s="41">
        <v>441054507</v>
      </c>
      <c r="M109" s="41">
        <v>0</v>
      </c>
      <c r="N109" s="41">
        <v>0</v>
      </c>
      <c r="O109" s="41">
        <v>0</v>
      </c>
      <c r="P109" s="41">
        <f t="shared" si="55"/>
        <v>0</v>
      </c>
      <c r="Q109" s="41">
        <f t="shared" si="56"/>
        <v>0</v>
      </c>
      <c r="R109" s="41">
        <f>K109-(L109+M109)</f>
        <v>0</v>
      </c>
      <c r="S109" s="56" t="s">
        <v>561</v>
      </c>
      <c r="T109" s="56" t="s">
        <v>8</v>
      </c>
      <c r="U109" s="2" t="e">
        <f>VLOOKUP(I109,RATES!K$2:L$952,2,FALSE)</f>
        <v>#N/A</v>
      </c>
    </row>
    <row r="110" spans="1:21" s="2" customFormat="1" ht="15" customHeight="1" outlineLevel="2" x14ac:dyDescent="0.25">
      <c r="A110" s="6">
        <v>31</v>
      </c>
      <c r="B110" s="6" t="s">
        <v>5</v>
      </c>
      <c r="C110" s="6" t="s">
        <v>274</v>
      </c>
      <c r="D110" s="6" t="s">
        <v>7</v>
      </c>
      <c r="E110" s="6" t="s">
        <v>289</v>
      </c>
      <c r="F110" s="6" t="s">
        <v>102</v>
      </c>
      <c r="G110" s="6" t="s">
        <v>168</v>
      </c>
      <c r="H110" s="13">
        <v>30135939</v>
      </c>
      <c r="I110" s="13" t="str">
        <f t="shared" si="54"/>
        <v>30135939-EJECUCION</v>
      </c>
      <c r="J110" s="6" t="s">
        <v>574</v>
      </c>
      <c r="K110" s="29">
        <v>435711564</v>
      </c>
      <c r="L110" s="41">
        <v>435711564</v>
      </c>
      <c r="M110" s="41">
        <v>0</v>
      </c>
      <c r="N110" s="41">
        <v>0</v>
      </c>
      <c r="O110" s="41">
        <v>0</v>
      </c>
      <c r="P110" s="41">
        <f t="shared" si="55"/>
        <v>0</v>
      </c>
      <c r="Q110" s="41">
        <f t="shared" si="56"/>
        <v>0</v>
      </c>
      <c r="R110" s="41">
        <f>K110-(L110+M110)</f>
        <v>0</v>
      </c>
      <c r="S110" s="56" t="s">
        <v>561</v>
      </c>
      <c r="T110" s="56" t="s">
        <v>8</v>
      </c>
      <c r="U110" s="2" t="e">
        <f>VLOOKUP(I110,RATES!K$2:L$952,2,FALSE)</f>
        <v>#N/A</v>
      </c>
    </row>
    <row r="111" spans="1:21" s="2" customFormat="1" ht="15" customHeight="1" outlineLevel="2" x14ac:dyDescent="0.25">
      <c r="A111" s="6">
        <v>31</v>
      </c>
      <c r="B111" s="6" t="s">
        <v>5</v>
      </c>
      <c r="C111" s="6" t="s">
        <v>288</v>
      </c>
      <c r="D111" s="6" t="s">
        <v>7</v>
      </c>
      <c r="E111" s="6" t="s">
        <v>289</v>
      </c>
      <c r="F111" s="6" t="s">
        <v>102</v>
      </c>
      <c r="G111" s="6" t="s">
        <v>168</v>
      </c>
      <c r="H111" s="13">
        <v>30269724</v>
      </c>
      <c r="I111" s="13" t="str">
        <f t="shared" si="54"/>
        <v>30269724-EJECUCION</v>
      </c>
      <c r="J111" s="6" t="s">
        <v>573</v>
      </c>
      <c r="K111" s="29">
        <v>1154269824</v>
      </c>
      <c r="L111" s="41">
        <v>1138036824</v>
      </c>
      <c r="M111" s="41">
        <v>0</v>
      </c>
      <c r="N111" s="41">
        <v>0</v>
      </c>
      <c r="O111" s="41">
        <v>0</v>
      </c>
      <c r="P111" s="41">
        <f t="shared" si="55"/>
        <v>0</v>
      </c>
      <c r="Q111" s="41">
        <f t="shared" si="56"/>
        <v>0</v>
      </c>
      <c r="R111" s="41">
        <f>K111-(L111+M111)</f>
        <v>16233000</v>
      </c>
      <c r="S111" s="56" t="s">
        <v>273</v>
      </c>
      <c r="T111" s="56" t="s">
        <v>8</v>
      </c>
      <c r="U111" s="2" t="e">
        <f>VLOOKUP(I111,RATES!K$2:L$952,2,FALSE)</f>
        <v>#N/A</v>
      </c>
    </row>
    <row r="112" spans="1:21" outlineLevel="2" x14ac:dyDescent="0.25">
      <c r="A112" s="8"/>
      <c r="B112" s="8"/>
      <c r="C112" s="8"/>
      <c r="D112" s="8"/>
      <c r="E112" s="8"/>
      <c r="F112" s="8"/>
      <c r="G112" s="8"/>
      <c r="H112" s="12"/>
      <c r="I112" s="12"/>
      <c r="J112" s="22" t="s">
        <v>435</v>
      </c>
      <c r="K112" s="33">
        <f>SUBTOTAL(9,K108:K111)</f>
        <v>4766628313</v>
      </c>
      <c r="L112" s="33">
        <f>SUBTOTAL(9,L108:L111)</f>
        <v>2070774327</v>
      </c>
      <c r="M112" s="33">
        <f t="shared" ref="M112:R112" si="57">SUBTOTAL(9,M108:M111)</f>
        <v>900000000</v>
      </c>
      <c r="N112" s="33">
        <f t="shared" si="57"/>
        <v>0</v>
      </c>
      <c r="O112" s="33">
        <f t="shared" si="57"/>
        <v>0</v>
      </c>
      <c r="P112" s="33">
        <f t="shared" si="57"/>
        <v>0</v>
      </c>
      <c r="Q112" s="33">
        <f t="shared" si="57"/>
        <v>900000000</v>
      </c>
      <c r="R112" s="33">
        <f t="shared" si="57"/>
        <v>1795853986</v>
      </c>
      <c r="S112" s="55"/>
      <c r="T112" s="55"/>
    </row>
    <row r="113" spans="1:21" outlineLevel="2" x14ac:dyDescent="0.25">
      <c r="A113" s="8"/>
      <c r="B113" s="8"/>
      <c r="C113" s="8"/>
      <c r="D113" s="8"/>
      <c r="E113" s="8"/>
      <c r="F113" s="8"/>
      <c r="G113" s="8"/>
      <c r="H113" s="12"/>
      <c r="I113" s="12"/>
      <c r="J113" s="18"/>
      <c r="K113" s="28"/>
      <c r="L113" s="40"/>
      <c r="M113" s="40"/>
      <c r="N113" s="40"/>
      <c r="O113" s="40"/>
      <c r="P113" s="40"/>
      <c r="Q113" s="40"/>
      <c r="R113" s="40"/>
      <c r="S113" s="55"/>
      <c r="T113" s="55"/>
    </row>
    <row r="114" spans="1:21" ht="9.75" customHeight="1" outlineLevel="2" x14ac:dyDescent="0.25">
      <c r="A114" s="8"/>
      <c r="B114" s="8"/>
      <c r="C114" s="8"/>
      <c r="D114" s="8"/>
      <c r="E114" s="8"/>
      <c r="F114" s="8"/>
      <c r="G114" s="8"/>
      <c r="H114" s="12"/>
      <c r="I114" s="12"/>
      <c r="J114" s="18"/>
      <c r="K114" s="28"/>
      <c r="L114" s="40"/>
      <c r="M114" s="40"/>
      <c r="N114" s="40"/>
      <c r="O114" s="40"/>
      <c r="P114" s="40"/>
      <c r="Q114" s="40"/>
      <c r="R114" s="40"/>
      <c r="S114" s="55"/>
      <c r="T114" s="55"/>
    </row>
    <row r="115" spans="1:21" outlineLevel="2" x14ac:dyDescent="0.25">
      <c r="A115" s="8"/>
      <c r="B115" s="8"/>
      <c r="C115" s="8"/>
      <c r="D115" s="8"/>
      <c r="E115" s="8"/>
      <c r="F115" s="8"/>
      <c r="G115" s="8"/>
      <c r="H115" s="12"/>
      <c r="I115" s="12"/>
      <c r="J115" s="16" t="s">
        <v>278</v>
      </c>
      <c r="K115" s="28"/>
      <c r="L115" s="40"/>
      <c r="M115" s="40"/>
      <c r="N115" s="40"/>
      <c r="O115" s="40"/>
      <c r="P115" s="40"/>
      <c r="Q115" s="40"/>
      <c r="R115" s="40"/>
      <c r="S115" s="55"/>
      <c r="T115" s="55"/>
    </row>
    <row r="116" spans="1:21" s="2" customFormat="1" ht="15" customHeight="1" outlineLevel="2" x14ac:dyDescent="0.25">
      <c r="A116" s="6">
        <v>31</v>
      </c>
      <c r="B116" s="6" t="s">
        <v>11</v>
      </c>
      <c r="C116" s="6" t="s">
        <v>274</v>
      </c>
      <c r="D116" s="6" t="s">
        <v>7</v>
      </c>
      <c r="E116" s="6" t="s">
        <v>289</v>
      </c>
      <c r="F116" s="6" t="s">
        <v>558</v>
      </c>
      <c r="G116" s="6" t="s">
        <v>168</v>
      </c>
      <c r="H116" s="13">
        <v>30291073</v>
      </c>
      <c r="I116" s="13" t="str">
        <f t="shared" ref="I116:I121" si="58">CONCATENATE(H116,"-",G116)</f>
        <v>30291073-EJECUCION</v>
      </c>
      <c r="J116" s="17" t="s">
        <v>375</v>
      </c>
      <c r="K116" s="29">
        <v>442085000</v>
      </c>
      <c r="L116" s="41">
        <v>0</v>
      </c>
      <c r="M116" s="41">
        <v>22104250</v>
      </c>
      <c r="N116" s="41">
        <v>0</v>
      </c>
      <c r="O116" s="41">
        <v>0</v>
      </c>
      <c r="P116" s="41">
        <f t="shared" ref="P116:P121" si="59">N116+O116</f>
        <v>0</v>
      </c>
      <c r="Q116" s="41">
        <f t="shared" ref="Q116:Q121" si="60">M116-P116</f>
        <v>22104250</v>
      </c>
      <c r="R116" s="41">
        <f t="shared" ref="R116:R121" si="61">K116-(L116+M116)</f>
        <v>419980750</v>
      </c>
      <c r="S116" s="56" t="s">
        <v>281</v>
      </c>
      <c r="T116" s="56" t="s">
        <v>415</v>
      </c>
      <c r="U116" s="2" t="e">
        <f>VLOOKUP(I116,RATES!K$2:L$952,2,FALSE)</f>
        <v>#N/A</v>
      </c>
    </row>
    <row r="117" spans="1:21" s="2" customFormat="1" ht="15" customHeight="1" outlineLevel="2" x14ac:dyDescent="0.25">
      <c r="A117" s="6">
        <v>31</v>
      </c>
      <c r="B117" s="6" t="s">
        <v>11</v>
      </c>
      <c r="C117" s="6" t="s">
        <v>287</v>
      </c>
      <c r="D117" s="6" t="s">
        <v>7</v>
      </c>
      <c r="E117" s="6" t="s">
        <v>289</v>
      </c>
      <c r="F117" s="6" t="s">
        <v>81</v>
      </c>
      <c r="G117" s="6" t="s">
        <v>168</v>
      </c>
      <c r="H117" s="13">
        <v>30118485</v>
      </c>
      <c r="I117" s="13" t="str">
        <f t="shared" si="58"/>
        <v>30118485-EJECUCION</v>
      </c>
      <c r="J117" s="17" t="s">
        <v>611</v>
      </c>
      <c r="K117" s="29">
        <v>405000000</v>
      </c>
      <c r="L117" s="41">
        <v>0</v>
      </c>
      <c r="M117" s="41">
        <v>405000000</v>
      </c>
      <c r="N117" s="41">
        <v>0</v>
      </c>
      <c r="O117" s="41">
        <v>0</v>
      </c>
      <c r="P117" s="41">
        <f t="shared" si="59"/>
        <v>0</v>
      </c>
      <c r="Q117" s="41">
        <f t="shared" si="60"/>
        <v>405000000</v>
      </c>
      <c r="R117" s="41">
        <f t="shared" si="61"/>
        <v>0</v>
      </c>
      <c r="S117" s="56" t="s">
        <v>281</v>
      </c>
      <c r="T117" s="56" t="s">
        <v>8</v>
      </c>
      <c r="U117" s="2" t="str">
        <f>VLOOKUP(I117,RATES!K$2:L$952,2,FALSE)</f>
        <v>RS</v>
      </c>
    </row>
    <row r="118" spans="1:21" s="2" customFormat="1" ht="15" customHeight="1" outlineLevel="2" x14ac:dyDescent="0.25">
      <c r="A118" s="6">
        <v>31</v>
      </c>
      <c r="B118" s="6" t="s">
        <v>11</v>
      </c>
      <c r="C118" s="6" t="s">
        <v>274</v>
      </c>
      <c r="D118" s="6" t="s">
        <v>7</v>
      </c>
      <c r="E118" s="6" t="s">
        <v>289</v>
      </c>
      <c r="F118" s="6" t="s">
        <v>558</v>
      </c>
      <c r="G118" s="6" t="s">
        <v>168</v>
      </c>
      <c r="H118" s="13">
        <v>30071878</v>
      </c>
      <c r="I118" s="13" t="str">
        <f t="shared" si="58"/>
        <v>30071878-EJECUCION</v>
      </c>
      <c r="J118" s="17" t="s">
        <v>546</v>
      </c>
      <c r="K118" s="29">
        <v>2396359000</v>
      </c>
      <c r="L118" s="41">
        <v>0</v>
      </c>
      <c r="M118" s="41">
        <v>40000000</v>
      </c>
      <c r="N118" s="41">
        <v>0</v>
      </c>
      <c r="O118" s="41">
        <v>0</v>
      </c>
      <c r="P118" s="41">
        <f t="shared" si="59"/>
        <v>0</v>
      </c>
      <c r="Q118" s="41">
        <f t="shared" si="60"/>
        <v>40000000</v>
      </c>
      <c r="R118" s="41">
        <f t="shared" si="61"/>
        <v>2356359000</v>
      </c>
      <c r="S118" s="56" t="s">
        <v>281</v>
      </c>
      <c r="T118" s="56" t="s">
        <v>308</v>
      </c>
      <c r="U118" s="2" t="e">
        <f>VLOOKUP(I118,RATES!K$2:L$952,2,FALSE)</f>
        <v>#N/A</v>
      </c>
    </row>
    <row r="119" spans="1:21" s="2" customFormat="1" ht="15" customHeight="1" outlineLevel="2" x14ac:dyDescent="0.25">
      <c r="A119" s="6">
        <v>31</v>
      </c>
      <c r="B119" s="6" t="s">
        <v>11</v>
      </c>
      <c r="C119" s="6" t="s">
        <v>287</v>
      </c>
      <c r="D119" s="6" t="s">
        <v>7</v>
      </c>
      <c r="E119" s="6" t="s">
        <v>289</v>
      </c>
      <c r="F119" s="6" t="s">
        <v>81</v>
      </c>
      <c r="G119" s="6" t="s">
        <v>168</v>
      </c>
      <c r="H119" s="13">
        <v>30124377</v>
      </c>
      <c r="I119" s="13" t="str">
        <f t="shared" si="58"/>
        <v>30124377-EJECUCION</v>
      </c>
      <c r="J119" s="17" t="s">
        <v>290</v>
      </c>
      <c r="K119" s="29">
        <v>285604000</v>
      </c>
      <c r="L119" s="41">
        <v>0</v>
      </c>
      <c r="M119" s="41">
        <v>187762000</v>
      </c>
      <c r="N119" s="41">
        <v>0</v>
      </c>
      <c r="O119" s="41">
        <v>0</v>
      </c>
      <c r="P119" s="41">
        <f t="shared" si="59"/>
        <v>0</v>
      </c>
      <c r="Q119" s="41">
        <f t="shared" si="60"/>
        <v>187762000</v>
      </c>
      <c r="R119" s="41">
        <f t="shared" si="61"/>
        <v>97842000</v>
      </c>
      <c r="S119" s="56" t="s">
        <v>281</v>
      </c>
      <c r="T119" s="56" t="s">
        <v>296</v>
      </c>
      <c r="U119" s="2">
        <f>VLOOKUP(I119,RATES!K$2:L$952,2,FALSE)</f>
        <v>0</v>
      </c>
    </row>
    <row r="120" spans="1:21" s="2" customFormat="1" ht="15" customHeight="1" outlineLevel="2" x14ac:dyDescent="0.25">
      <c r="A120" s="6">
        <v>31</v>
      </c>
      <c r="B120" s="6" t="s">
        <v>11</v>
      </c>
      <c r="C120" s="6" t="s">
        <v>287</v>
      </c>
      <c r="D120" s="6" t="s">
        <v>7</v>
      </c>
      <c r="E120" s="6" t="s">
        <v>289</v>
      </c>
      <c r="F120" s="6" t="s">
        <v>81</v>
      </c>
      <c r="G120" s="6" t="s">
        <v>168</v>
      </c>
      <c r="H120" s="13">
        <v>30124368</v>
      </c>
      <c r="I120" s="13" t="str">
        <f t="shared" si="58"/>
        <v>30124368-EJECUCION</v>
      </c>
      <c r="J120" s="17" t="s">
        <v>478</v>
      </c>
      <c r="K120" s="29">
        <v>182674000</v>
      </c>
      <c r="L120" s="41">
        <v>0</v>
      </c>
      <c r="M120" s="41">
        <v>20000000</v>
      </c>
      <c r="N120" s="41">
        <v>0</v>
      </c>
      <c r="O120" s="41">
        <v>0</v>
      </c>
      <c r="P120" s="41">
        <f t="shared" si="59"/>
        <v>0</v>
      </c>
      <c r="Q120" s="41">
        <f t="shared" si="60"/>
        <v>20000000</v>
      </c>
      <c r="R120" s="41">
        <f t="shared" si="61"/>
        <v>162674000</v>
      </c>
      <c r="S120" s="56" t="s">
        <v>281</v>
      </c>
      <c r="T120" s="56" t="s">
        <v>296</v>
      </c>
      <c r="U120" s="2">
        <f>VLOOKUP(I120,RATES!K$2:L$952,2,FALSE)</f>
        <v>0</v>
      </c>
    </row>
    <row r="121" spans="1:21" s="2" customFormat="1" ht="15" customHeight="1" outlineLevel="2" x14ac:dyDescent="0.25">
      <c r="A121" s="6">
        <v>31</v>
      </c>
      <c r="B121" s="6" t="s">
        <v>11</v>
      </c>
      <c r="C121" s="6" t="s">
        <v>287</v>
      </c>
      <c r="D121" s="6" t="s">
        <v>7</v>
      </c>
      <c r="E121" s="6" t="s">
        <v>289</v>
      </c>
      <c r="F121" s="6" t="s">
        <v>81</v>
      </c>
      <c r="G121" s="6" t="s">
        <v>168</v>
      </c>
      <c r="H121" s="13">
        <v>30463407</v>
      </c>
      <c r="I121" s="13" t="str">
        <f t="shared" si="58"/>
        <v>30463407-EJECUCION</v>
      </c>
      <c r="J121" s="17" t="s">
        <v>369</v>
      </c>
      <c r="K121" s="29">
        <v>250593000</v>
      </c>
      <c r="L121" s="41">
        <v>0</v>
      </c>
      <c r="M121" s="41">
        <v>250593000</v>
      </c>
      <c r="N121" s="41">
        <v>0</v>
      </c>
      <c r="O121" s="41">
        <v>0</v>
      </c>
      <c r="P121" s="41">
        <f t="shared" si="59"/>
        <v>0</v>
      </c>
      <c r="Q121" s="41">
        <f t="shared" si="60"/>
        <v>250593000</v>
      </c>
      <c r="R121" s="41">
        <f t="shared" si="61"/>
        <v>0</v>
      </c>
      <c r="S121" s="56" t="s">
        <v>281</v>
      </c>
      <c r="T121" s="56" t="s">
        <v>8</v>
      </c>
      <c r="U121" s="2" t="str">
        <f>VLOOKUP(I121,RATES!K$2:L$952,2,FALSE)</f>
        <v>RS</v>
      </c>
    </row>
    <row r="122" spans="1:21" ht="15.75" customHeight="1" outlineLevel="2" x14ac:dyDescent="0.25">
      <c r="A122" s="8"/>
      <c r="B122" s="8"/>
      <c r="C122" s="8"/>
      <c r="D122" s="8"/>
      <c r="E122" s="8"/>
      <c r="F122" s="8"/>
      <c r="G122" s="8"/>
      <c r="H122" s="12"/>
      <c r="I122" s="12"/>
      <c r="J122" s="16" t="s">
        <v>291</v>
      </c>
      <c r="K122" s="30">
        <f t="shared" ref="K122:R122" si="62">SUBTOTAL(9,K116:K121)</f>
        <v>3962315000</v>
      </c>
      <c r="L122" s="30">
        <f t="shared" si="62"/>
        <v>0</v>
      </c>
      <c r="M122" s="30">
        <f t="shared" si="62"/>
        <v>925459250</v>
      </c>
      <c r="N122" s="30">
        <f t="shared" si="62"/>
        <v>0</v>
      </c>
      <c r="O122" s="30">
        <f t="shared" si="62"/>
        <v>0</v>
      </c>
      <c r="P122" s="30">
        <f t="shared" si="62"/>
        <v>0</v>
      </c>
      <c r="Q122" s="30">
        <f t="shared" si="62"/>
        <v>925459250</v>
      </c>
      <c r="R122" s="30">
        <f t="shared" si="62"/>
        <v>3036855750</v>
      </c>
      <c r="S122" s="55"/>
      <c r="T122" s="55"/>
    </row>
    <row r="123" spans="1:21" ht="9" customHeight="1" outlineLevel="2" x14ac:dyDescent="0.25">
      <c r="A123" s="8"/>
      <c r="B123" s="8"/>
      <c r="C123" s="8"/>
      <c r="D123" s="8"/>
      <c r="E123" s="8"/>
      <c r="F123" s="8"/>
      <c r="G123" s="8"/>
      <c r="H123" s="12"/>
      <c r="I123" s="12"/>
      <c r="J123" s="18"/>
      <c r="K123" s="28"/>
      <c r="L123" s="40"/>
      <c r="M123" s="40"/>
      <c r="N123" s="40"/>
      <c r="O123" s="40"/>
      <c r="P123" s="40"/>
      <c r="Q123" s="40"/>
      <c r="R123" s="40"/>
      <c r="S123" s="55"/>
      <c r="T123" s="55"/>
    </row>
    <row r="124" spans="1:21" ht="18.75" outlineLevel="1" x14ac:dyDescent="0.3">
      <c r="A124" s="8"/>
      <c r="B124" s="8"/>
      <c r="C124" s="8"/>
      <c r="D124" s="8"/>
      <c r="E124" s="9"/>
      <c r="F124" s="8"/>
      <c r="G124" s="8"/>
      <c r="H124" s="12"/>
      <c r="I124" s="12"/>
      <c r="J124" s="53" t="s">
        <v>206</v>
      </c>
      <c r="K124" s="54">
        <f>K122+K112</f>
        <v>8728943313</v>
      </c>
      <c r="L124" s="54">
        <f>L122+L112</f>
        <v>2070774327</v>
      </c>
      <c r="M124" s="54">
        <f t="shared" ref="M124:R124" si="63">M122+M112</f>
        <v>1825459250</v>
      </c>
      <c r="N124" s="54">
        <f t="shared" si="63"/>
        <v>0</v>
      </c>
      <c r="O124" s="54">
        <f t="shared" si="63"/>
        <v>0</v>
      </c>
      <c r="P124" s="54">
        <f t="shared" si="63"/>
        <v>0</v>
      </c>
      <c r="Q124" s="54">
        <f t="shared" si="63"/>
        <v>1825459250</v>
      </c>
      <c r="R124" s="54">
        <f t="shared" si="63"/>
        <v>4832709736</v>
      </c>
      <c r="S124" s="55"/>
      <c r="T124" s="55"/>
    </row>
    <row r="125" spans="1:21" s="3" customFormat="1" ht="6.75" customHeight="1" outlineLevel="1" x14ac:dyDescent="0.25">
      <c r="A125" s="8"/>
      <c r="B125" s="8"/>
      <c r="C125" s="8"/>
      <c r="D125" s="8"/>
      <c r="E125" s="9"/>
      <c r="F125" s="8"/>
      <c r="G125" s="8"/>
      <c r="H125" s="12"/>
      <c r="I125" s="12"/>
      <c r="J125" s="20"/>
      <c r="K125" s="32"/>
      <c r="L125" s="42"/>
      <c r="M125" s="42"/>
      <c r="N125" s="42"/>
      <c r="O125" s="42"/>
      <c r="P125" s="42"/>
      <c r="Q125" s="42"/>
      <c r="R125" s="42"/>
      <c r="S125" s="55"/>
      <c r="T125" s="55"/>
    </row>
    <row r="126" spans="1:21" ht="26.25" outlineLevel="1" x14ac:dyDescent="0.4">
      <c r="A126" s="8"/>
      <c r="B126" s="8"/>
      <c r="C126" s="8"/>
      <c r="D126" s="8"/>
      <c r="E126" s="9"/>
      <c r="F126" s="8"/>
      <c r="G126" s="8"/>
      <c r="H126" s="12"/>
      <c r="I126" s="12"/>
      <c r="J126" s="65" t="s">
        <v>207</v>
      </c>
      <c r="K126" s="32"/>
      <c r="L126" s="42"/>
      <c r="M126" s="42"/>
      <c r="N126" s="42"/>
      <c r="O126" s="42"/>
      <c r="P126" s="42"/>
      <c r="Q126" s="42"/>
      <c r="R126" s="42"/>
      <c r="S126" s="57"/>
      <c r="T126" s="57"/>
    </row>
    <row r="127" spans="1:21" outlineLevel="1" x14ac:dyDescent="0.25">
      <c r="A127" s="8"/>
      <c r="B127" s="8"/>
      <c r="C127" s="8"/>
      <c r="D127" s="8"/>
      <c r="E127" s="9"/>
      <c r="F127" s="8"/>
      <c r="G127" s="8"/>
      <c r="H127" s="12"/>
      <c r="I127" s="12"/>
      <c r="J127" s="16" t="s">
        <v>271</v>
      </c>
      <c r="K127" s="32"/>
      <c r="L127" s="42"/>
      <c r="M127" s="42"/>
      <c r="N127" s="42"/>
      <c r="O127" s="42"/>
      <c r="P127" s="42"/>
      <c r="Q127" s="42"/>
      <c r="R127" s="42"/>
      <c r="S127" s="57"/>
      <c r="T127" s="57"/>
    </row>
    <row r="128" spans="1:21" s="2" customFormat="1" ht="15" customHeight="1" outlineLevel="2" x14ac:dyDescent="0.25">
      <c r="A128" s="6">
        <v>31</v>
      </c>
      <c r="B128" s="6" t="s">
        <v>5</v>
      </c>
      <c r="C128" s="6" t="s">
        <v>275</v>
      </c>
      <c r="D128" s="6" t="s">
        <v>7</v>
      </c>
      <c r="E128" s="6" t="s">
        <v>19</v>
      </c>
      <c r="F128" s="6" t="s">
        <v>102</v>
      </c>
      <c r="G128" s="6" t="s">
        <v>9</v>
      </c>
      <c r="H128" s="13">
        <v>30247072</v>
      </c>
      <c r="I128" s="13" t="str">
        <f>CONCATENATE(H128,"-",G128)</f>
        <v>30247072-DISEÑO</v>
      </c>
      <c r="J128" s="17" t="s">
        <v>99</v>
      </c>
      <c r="K128" s="29">
        <v>74800000</v>
      </c>
      <c r="L128" s="41">
        <v>35753000</v>
      </c>
      <c r="M128" s="41">
        <v>33660000</v>
      </c>
      <c r="N128" s="41">
        <v>0</v>
      </c>
      <c r="O128" s="41">
        <v>0</v>
      </c>
      <c r="P128" s="41">
        <f>N128+O128</f>
        <v>0</v>
      </c>
      <c r="Q128" s="41">
        <f>M128-P128</f>
        <v>33660000</v>
      </c>
      <c r="R128" s="41">
        <f>K128-(L128+M128)</f>
        <v>5387000</v>
      </c>
      <c r="S128" s="56" t="s">
        <v>273</v>
      </c>
      <c r="T128" s="56" t="s">
        <v>8</v>
      </c>
      <c r="U128" s="2" t="str">
        <f>VLOOKUP(I128,RATES!K$2:L$952,2,FALSE)</f>
        <v>RS</v>
      </c>
    </row>
    <row r="129" spans="1:21" outlineLevel="2" x14ac:dyDescent="0.25">
      <c r="A129" s="8"/>
      <c r="B129" s="8"/>
      <c r="C129" s="8"/>
      <c r="D129" s="8"/>
      <c r="E129" s="8"/>
      <c r="F129" s="8"/>
      <c r="G129" s="8"/>
      <c r="H129" s="12"/>
      <c r="I129" s="12"/>
      <c r="J129" s="16" t="s">
        <v>435</v>
      </c>
      <c r="K129" s="30">
        <f t="shared" ref="K129:R129" si="64">SUBTOTAL(9,K128)</f>
        <v>74800000</v>
      </c>
      <c r="L129" s="30">
        <f t="shared" si="64"/>
        <v>35753000</v>
      </c>
      <c r="M129" s="30">
        <f t="shared" si="64"/>
        <v>33660000</v>
      </c>
      <c r="N129" s="30">
        <f t="shared" si="64"/>
        <v>0</v>
      </c>
      <c r="O129" s="30">
        <f t="shared" si="64"/>
        <v>0</v>
      </c>
      <c r="P129" s="30">
        <f t="shared" si="64"/>
        <v>0</v>
      </c>
      <c r="Q129" s="30">
        <f t="shared" si="64"/>
        <v>33660000</v>
      </c>
      <c r="R129" s="30">
        <f t="shared" si="64"/>
        <v>5387000</v>
      </c>
      <c r="S129" s="55"/>
      <c r="T129" s="55"/>
    </row>
    <row r="130" spans="1:21" outlineLevel="2" x14ac:dyDescent="0.25">
      <c r="A130" s="8"/>
      <c r="B130" s="8"/>
      <c r="C130" s="8"/>
      <c r="D130" s="8"/>
      <c r="E130" s="8"/>
      <c r="F130" s="8"/>
      <c r="G130" s="8"/>
      <c r="H130" s="12"/>
      <c r="I130" s="12"/>
      <c r="J130" s="18"/>
      <c r="K130" s="28"/>
      <c r="L130" s="40"/>
      <c r="M130" s="40"/>
      <c r="N130" s="40"/>
      <c r="O130" s="40"/>
      <c r="P130" s="40"/>
      <c r="Q130" s="40"/>
      <c r="R130" s="40"/>
      <c r="S130" s="55"/>
      <c r="T130" s="55"/>
    </row>
    <row r="131" spans="1:21" outlineLevel="2" x14ac:dyDescent="0.25">
      <c r="A131" s="8"/>
      <c r="B131" s="8"/>
      <c r="C131" s="8"/>
      <c r="D131" s="8"/>
      <c r="E131" s="8"/>
      <c r="F131" s="8"/>
      <c r="G131" s="8"/>
      <c r="H131" s="12"/>
      <c r="I131" s="12"/>
      <c r="J131" s="16" t="s">
        <v>436</v>
      </c>
      <c r="K131" s="28"/>
      <c r="L131" s="40"/>
      <c r="M131" s="40"/>
      <c r="N131" s="40"/>
      <c r="O131" s="40"/>
      <c r="P131" s="40"/>
      <c r="Q131" s="40"/>
      <c r="R131" s="40"/>
      <c r="S131" s="55"/>
      <c r="T131" s="55"/>
    </row>
    <row r="132" spans="1:21" s="2" customFormat="1" ht="15" customHeight="1" outlineLevel="2" x14ac:dyDescent="0.25">
      <c r="A132" s="6">
        <v>29</v>
      </c>
      <c r="B132" s="6" t="s">
        <v>56</v>
      </c>
      <c r="C132" s="6" t="s">
        <v>286</v>
      </c>
      <c r="D132" s="6" t="s">
        <v>7</v>
      </c>
      <c r="E132" s="6" t="s">
        <v>19</v>
      </c>
      <c r="F132" s="6" t="s">
        <v>558</v>
      </c>
      <c r="G132" s="6" t="s">
        <v>168</v>
      </c>
      <c r="H132" s="13">
        <v>30487187</v>
      </c>
      <c r="I132" s="13" t="str">
        <f>CONCATENATE(H132,"-",G132)</f>
        <v>30487187-EJECUCION</v>
      </c>
      <c r="J132" s="17" t="s">
        <v>424</v>
      </c>
      <c r="K132" s="29">
        <v>116946000</v>
      </c>
      <c r="L132" s="41">
        <v>89920068</v>
      </c>
      <c r="M132" s="41">
        <v>27025932</v>
      </c>
      <c r="N132" s="41">
        <v>0</v>
      </c>
      <c r="O132" s="41">
        <v>0</v>
      </c>
      <c r="P132" s="41">
        <f>N132+O132</f>
        <v>0</v>
      </c>
      <c r="Q132" s="41">
        <f>M132-P132</f>
        <v>27025932</v>
      </c>
      <c r="R132" s="41">
        <f>K132-(L132+M132)</f>
        <v>0</v>
      </c>
      <c r="S132" s="56" t="s">
        <v>277</v>
      </c>
      <c r="T132" s="56" t="s">
        <v>10</v>
      </c>
      <c r="U132" s="2" t="e">
        <f>VLOOKUP(I132,RATES!K$2:L$952,2,FALSE)</f>
        <v>#N/A</v>
      </c>
    </row>
    <row r="133" spans="1:21" outlineLevel="2" x14ac:dyDescent="0.25">
      <c r="A133" s="8"/>
      <c r="B133" s="8"/>
      <c r="C133" s="8"/>
      <c r="D133" s="8"/>
      <c r="E133" s="8"/>
      <c r="F133" s="8"/>
      <c r="G133" s="8"/>
      <c r="H133" s="12"/>
      <c r="I133" s="12"/>
      <c r="J133" s="16" t="s">
        <v>336</v>
      </c>
      <c r="K133" s="30">
        <f t="shared" ref="K133:R133" si="65">SUBTOTAL(9,K132)</f>
        <v>116946000</v>
      </c>
      <c r="L133" s="30">
        <f t="shared" si="65"/>
        <v>89920068</v>
      </c>
      <c r="M133" s="30">
        <f t="shared" si="65"/>
        <v>27025932</v>
      </c>
      <c r="N133" s="30">
        <f t="shared" si="65"/>
        <v>0</v>
      </c>
      <c r="O133" s="30">
        <f t="shared" si="65"/>
        <v>0</v>
      </c>
      <c r="P133" s="30">
        <f t="shared" si="65"/>
        <v>0</v>
      </c>
      <c r="Q133" s="30">
        <f t="shared" si="65"/>
        <v>27025932</v>
      </c>
      <c r="R133" s="30">
        <f t="shared" si="65"/>
        <v>0</v>
      </c>
      <c r="S133" s="55"/>
      <c r="T133" s="55"/>
    </row>
    <row r="134" spans="1:21" ht="9.75" customHeight="1" outlineLevel="2" x14ac:dyDescent="0.25">
      <c r="A134" s="8"/>
      <c r="B134" s="8"/>
      <c r="C134" s="8"/>
      <c r="D134" s="8"/>
      <c r="E134" s="8"/>
      <c r="F134" s="8"/>
      <c r="G134" s="8"/>
      <c r="H134" s="12"/>
      <c r="I134" s="12"/>
      <c r="J134" s="18"/>
      <c r="K134" s="28"/>
      <c r="L134" s="40"/>
      <c r="M134" s="40"/>
      <c r="N134" s="40"/>
      <c r="O134" s="40"/>
      <c r="P134" s="40"/>
      <c r="Q134" s="40"/>
      <c r="R134" s="40"/>
      <c r="S134" s="55"/>
      <c r="T134" s="55"/>
    </row>
    <row r="135" spans="1:21" outlineLevel="2" x14ac:dyDescent="0.25">
      <c r="A135" s="8"/>
      <c r="B135" s="8"/>
      <c r="C135" s="8"/>
      <c r="D135" s="8"/>
      <c r="E135" s="8"/>
      <c r="F135" s="8"/>
      <c r="G135" s="8"/>
      <c r="H135" s="12"/>
      <c r="I135" s="12"/>
      <c r="J135" s="16" t="s">
        <v>278</v>
      </c>
      <c r="K135" s="28"/>
      <c r="L135" s="40"/>
      <c r="M135" s="40"/>
      <c r="N135" s="40"/>
      <c r="O135" s="40"/>
      <c r="P135" s="40"/>
      <c r="Q135" s="40"/>
      <c r="R135" s="40"/>
      <c r="S135" s="55"/>
      <c r="T135" s="55"/>
    </row>
    <row r="136" spans="1:21" s="2" customFormat="1" ht="15" customHeight="1" outlineLevel="2" x14ac:dyDescent="0.25">
      <c r="A136" s="6">
        <v>31</v>
      </c>
      <c r="B136" s="6" t="s">
        <v>11</v>
      </c>
      <c r="C136" s="6" t="s">
        <v>274</v>
      </c>
      <c r="D136" s="6" t="s">
        <v>7</v>
      </c>
      <c r="E136" s="6" t="s">
        <v>19</v>
      </c>
      <c r="F136" s="6" t="s">
        <v>558</v>
      </c>
      <c r="G136" s="6" t="s">
        <v>9</v>
      </c>
      <c r="H136" s="13">
        <v>30405773</v>
      </c>
      <c r="I136" s="13" t="str">
        <f t="shared" ref="I136:I139" si="66">CONCATENATE(H136,"-",G136)</f>
        <v>30405773-DISEÑO</v>
      </c>
      <c r="J136" s="17" t="s">
        <v>379</v>
      </c>
      <c r="K136" s="29">
        <v>25000000</v>
      </c>
      <c r="L136" s="41">
        <v>0</v>
      </c>
      <c r="M136" s="41">
        <v>2500000</v>
      </c>
      <c r="N136" s="41">
        <v>0</v>
      </c>
      <c r="O136" s="41">
        <v>0</v>
      </c>
      <c r="P136" s="41">
        <f t="shared" ref="P136:P139" si="67">N136+O136</f>
        <v>0</v>
      </c>
      <c r="Q136" s="41">
        <f t="shared" ref="Q136:Q139" si="68">M136-P136</f>
        <v>2500000</v>
      </c>
      <c r="R136" s="41">
        <f>K136-(L136+M136)</f>
        <v>22500000</v>
      </c>
      <c r="S136" s="56" t="s">
        <v>281</v>
      </c>
      <c r="T136" s="56" t="s">
        <v>308</v>
      </c>
      <c r="U136" s="2" t="e">
        <f>VLOOKUP(I136,RATES!K$2:L$952,2,FALSE)</f>
        <v>#N/A</v>
      </c>
    </row>
    <row r="137" spans="1:21" s="2" customFormat="1" ht="15" customHeight="1" outlineLevel="2" x14ac:dyDescent="0.25">
      <c r="A137" s="6">
        <v>31</v>
      </c>
      <c r="B137" s="6" t="s">
        <v>11</v>
      </c>
      <c r="C137" s="6" t="s">
        <v>287</v>
      </c>
      <c r="D137" s="6" t="s">
        <v>7</v>
      </c>
      <c r="E137" s="6" t="s">
        <v>19</v>
      </c>
      <c r="F137" s="6" t="s">
        <v>81</v>
      </c>
      <c r="G137" s="6" t="s">
        <v>168</v>
      </c>
      <c r="H137" s="13">
        <v>30465145</v>
      </c>
      <c r="I137" s="13" t="str">
        <f t="shared" si="66"/>
        <v>30465145-EJECUCION</v>
      </c>
      <c r="J137" s="17" t="s">
        <v>362</v>
      </c>
      <c r="K137" s="29">
        <v>429195000</v>
      </c>
      <c r="L137" s="41">
        <v>0</v>
      </c>
      <c r="M137" s="41">
        <v>21459750</v>
      </c>
      <c r="N137" s="41">
        <v>0</v>
      </c>
      <c r="O137" s="41">
        <v>0</v>
      </c>
      <c r="P137" s="41">
        <f t="shared" si="67"/>
        <v>0</v>
      </c>
      <c r="Q137" s="41">
        <f t="shared" si="68"/>
        <v>21459750</v>
      </c>
      <c r="R137" s="41">
        <f>K137-(L137+M137)</f>
        <v>407735250</v>
      </c>
      <c r="S137" s="56" t="s">
        <v>281</v>
      </c>
      <c r="T137" s="56" t="s">
        <v>415</v>
      </c>
      <c r="U137" s="2" t="e">
        <f>VLOOKUP(I137,RATES!K$2:L$952,2,FALSE)</f>
        <v>#N/A</v>
      </c>
    </row>
    <row r="138" spans="1:21" s="2" customFormat="1" ht="15" customHeight="1" outlineLevel="2" x14ac:dyDescent="0.25">
      <c r="A138" s="6">
        <v>31</v>
      </c>
      <c r="B138" s="6" t="s">
        <v>11</v>
      </c>
      <c r="C138" s="6" t="s">
        <v>287</v>
      </c>
      <c r="D138" s="6" t="s">
        <v>7</v>
      </c>
      <c r="E138" s="6" t="s">
        <v>19</v>
      </c>
      <c r="F138" s="6" t="s">
        <v>81</v>
      </c>
      <c r="G138" s="6" t="s">
        <v>168</v>
      </c>
      <c r="H138" s="13">
        <v>30176872</v>
      </c>
      <c r="I138" s="13" t="str">
        <f t="shared" si="66"/>
        <v>30176872-EJECUCION</v>
      </c>
      <c r="J138" s="17" t="s">
        <v>413</v>
      </c>
      <c r="K138" s="29">
        <v>247206000</v>
      </c>
      <c r="L138" s="41">
        <v>0</v>
      </c>
      <c r="M138" s="41">
        <v>12360300</v>
      </c>
      <c r="N138" s="41">
        <v>0</v>
      </c>
      <c r="O138" s="41">
        <v>0</v>
      </c>
      <c r="P138" s="41">
        <f t="shared" si="67"/>
        <v>0</v>
      </c>
      <c r="Q138" s="41">
        <f t="shared" si="68"/>
        <v>12360300</v>
      </c>
      <c r="R138" s="41">
        <f>K138-(L138+M138)</f>
        <v>234845700</v>
      </c>
      <c r="S138" s="56" t="s">
        <v>281</v>
      </c>
      <c r="T138" s="56" t="s">
        <v>415</v>
      </c>
      <c r="U138" s="2" t="e">
        <f>VLOOKUP(I138,RATES!K$2:L$952,2,FALSE)</f>
        <v>#N/A</v>
      </c>
    </row>
    <row r="139" spans="1:21" s="2" customFormat="1" ht="15" customHeight="1" outlineLevel="2" x14ac:dyDescent="0.25">
      <c r="A139" s="6">
        <v>31</v>
      </c>
      <c r="B139" s="6" t="s">
        <v>11</v>
      </c>
      <c r="C139" s="6" t="s">
        <v>354</v>
      </c>
      <c r="D139" s="6" t="s">
        <v>7</v>
      </c>
      <c r="E139" s="6" t="s">
        <v>19</v>
      </c>
      <c r="F139" s="6" t="s">
        <v>558</v>
      </c>
      <c r="G139" s="6" t="s">
        <v>168</v>
      </c>
      <c r="H139" s="13">
        <v>30465141</v>
      </c>
      <c r="I139" s="13" t="str">
        <f t="shared" si="66"/>
        <v>30465141-EJECUCION</v>
      </c>
      <c r="J139" s="17" t="s">
        <v>466</v>
      </c>
      <c r="K139" s="29">
        <v>225854000</v>
      </c>
      <c r="L139" s="41">
        <v>0</v>
      </c>
      <c r="M139" s="41">
        <v>11292700</v>
      </c>
      <c r="N139" s="41">
        <v>0</v>
      </c>
      <c r="O139" s="41">
        <v>0</v>
      </c>
      <c r="P139" s="41">
        <f t="shared" si="67"/>
        <v>0</v>
      </c>
      <c r="Q139" s="41">
        <f t="shared" si="68"/>
        <v>11292700</v>
      </c>
      <c r="R139" s="41">
        <f>K139-(L139+M139)</f>
        <v>214561300</v>
      </c>
      <c r="S139" s="56" t="s">
        <v>281</v>
      </c>
      <c r="T139" s="56" t="s">
        <v>515</v>
      </c>
      <c r="U139" s="2" t="e">
        <f>VLOOKUP(I139,RATES!K$2:L$952,2,FALSE)</f>
        <v>#N/A</v>
      </c>
    </row>
    <row r="140" spans="1:21" outlineLevel="2" x14ac:dyDescent="0.25">
      <c r="A140" s="8"/>
      <c r="B140" s="8"/>
      <c r="C140" s="8"/>
      <c r="D140" s="8"/>
      <c r="E140" s="8"/>
      <c r="F140" s="8"/>
      <c r="G140" s="8"/>
      <c r="H140" s="12"/>
      <c r="I140" s="12"/>
      <c r="J140" s="16" t="s">
        <v>291</v>
      </c>
      <c r="K140" s="30">
        <f t="shared" ref="K140:R140" si="69">SUBTOTAL(9,K136:K139)</f>
        <v>927255000</v>
      </c>
      <c r="L140" s="30">
        <f t="shared" si="69"/>
        <v>0</v>
      </c>
      <c r="M140" s="30">
        <f t="shared" si="69"/>
        <v>47612750</v>
      </c>
      <c r="N140" s="30">
        <f t="shared" si="69"/>
        <v>0</v>
      </c>
      <c r="O140" s="30">
        <f t="shared" si="69"/>
        <v>0</v>
      </c>
      <c r="P140" s="30">
        <f t="shared" si="69"/>
        <v>0</v>
      </c>
      <c r="Q140" s="30">
        <f t="shared" si="69"/>
        <v>47612750</v>
      </c>
      <c r="R140" s="30">
        <f t="shared" si="69"/>
        <v>879642250</v>
      </c>
      <c r="S140" s="55"/>
      <c r="T140" s="55"/>
    </row>
    <row r="141" spans="1:21" ht="5.25" customHeight="1" outlineLevel="2" x14ac:dyDescent="0.25">
      <c r="A141" s="8"/>
      <c r="B141" s="8"/>
      <c r="C141" s="8"/>
      <c r="D141" s="8"/>
      <c r="E141" s="8"/>
      <c r="F141" s="8"/>
      <c r="G141" s="8"/>
      <c r="H141" s="12"/>
      <c r="I141" s="12"/>
      <c r="J141" s="18"/>
      <c r="K141" s="28"/>
      <c r="L141" s="40"/>
      <c r="M141" s="40"/>
      <c r="N141" s="40"/>
      <c r="O141" s="40"/>
      <c r="P141" s="40"/>
      <c r="Q141" s="40"/>
      <c r="R141" s="40"/>
      <c r="S141" s="55"/>
      <c r="T141" s="55"/>
    </row>
    <row r="142" spans="1:21" ht="18.75" outlineLevel="1" x14ac:dyDescent="0.3">
      <c r="A142" s="8"/>
      <c r="B142" s="8"/>
      <c r="C142" s="8"/>
      <c r="D142" s="8"/>
      <c r="E142" s="9"/>
      <c r="F142" s="8"/>
      <c r="G142" s="8"/>
      <c r="H142" s="12"/>
      <c r="I142" s="12"/>
      <c r="J142" s="53" t="s">
        <v>177</v>
      </c>
      <c r="K142" s="54">
        <f t="shared" ref="K142:R142" si="70">K140+K133+K129</f>
        <v>1119001000</v>
      </c>
      <c r="L142" s="54">
        <f t="shared" si="70"/>
        <v>125673068</v>
      </c>
      <c r="M142" s="54">
        <f t="shared" si="70"/>
        <v>108298682</v>
      </c>
      <c r="N142" s="54">
        <f t="shared" si="70"/>
        <v>0</v>
      </c>
      <c r="O142" s="54">
        <f t="shared" si="70"/>
        <v>0</v>
      </c>
      <c r="P142" s="54">
        <f t="shared" si="70"/>
        <v>0</v>
      </c>
      <c r="Q142" s="54">
        <f t="shared" si="70"/>
        <v>108298682</v>
      </c>
      <c r="R142" s="54">
        <f t="shared" si="70"/>
        <v>885029250</v>
      </c>
      <c r="S142" s="55"/>
      <c r="T142" s="55"/>
    </row>
    <row r="143" spans="1:21" s="3" customFormat="1" outlineLevel="1" x14ac:dyDescent="0.25">
      <c r="A143" s="8"/>
      <c r="B143" s="8"/>
      <c r="C143" s="8"/>
      <c r="D143" s="8"/>
      <c r="E143" s="9"/>
      <c r="F143" s="8"/>
      <c r="G143" s="8"/>
      <c r="H143" s="12"/>
      <c r="I143" s="12"/>
      <c r="J143" s="20"/>
      <c r="K143" s="32"/>
      <c r="L143" s="42"/>
      <c r="M143" s="42"/>
      <c r="N143" s="42"/>
      <c r="O143" s="42"/>
      <c r="P143" s="42"/>
      <c r="Q143" s="42"/>
      <c r="R143" s="42"/>
      <c r="S143" s="55"/>
      <c r="T143" s="55"/>
    </row>
    <row r="144" spans="1:21" ht="21" outlineLevel="1" x14ac:dyDescent="0.35">
      <c r="A144" s="8"/>
      <c r="B144" s="8"/>
      <c r="C144" s="8"/>
      <c r="D144" s="8"/>
      <c r="E144" s="9"/>
      <c r="F144" s="8"/>
      <c r="G144" s="8"/>
      <c r="H144" s="12"/>
      <c r="I144" s="12"/>
      <c r="J144" s="61" t="s">
        <v>208</v>
      </c>
      <c r="K144" s="32"/>
      <c r="L144" s="42"/>
      <c r="M144" s="42"/>
      <c r="N144" s="42"/>
      <c r="O144" s="42"/>
      <c r="P144" s="42"/>
      <c r="Q144" s="42"/>
      <c r="R144" s="42"/>
      <c r="S144" s="55"/>
      <c r="T144" s="55"/>
    </row>
    <row r="145" spans="1:21" outlineLevel="1" x14ac:dyDescent="0.25">
      <c r="A145" s="8"/>
      <c r="B145" s="8"/>
      <c r="C145" s="8"/>
      <c r="D145" s="8"/>
      <c r="E145" s="9"/>
      <c r="F145" s="8"/>
      <c r="G145" s="8"/>
      <c r="H145" s="12"/>
      <c r="I145" s="12"/>
      <c r="J145" s="16" t="s">
        <v>271</v>
      </c>
      <c r="K145" s="32"/>
      <c r="L145" s="42"/>
      <c r="M145" s="42"/>
      <c r="N145" s="42"/>
      <c r="O145" s="42"/>
      <c r="P145" s="42"/>
      <c r="Q145" s="42"/>
      <c r="R145" s="42"/>
      <c r="S145" s="55"/>
      <c r="T145" s="55"/>
    </row>
    <row r="146" spans="1:21" s="2" customFormat="1" ht="15" customHeight="1" outlineLevel="2" x14ac:dyDescent="0.25">
      <c r="A146" s="6">
        <v>31</v>
      </c>
      <c r="B146" s="6" t="s">
        <v>5</v>
      </c>
      <c r="C146" s="6" t="s">
        <v>286</v>
      </c>
      <c r="D146" s="6" t="s">
        <v>7</v>
      </c>
      <c r="E146" s="6" t="s">
        <v>20</v>
      </c>
      <c r="F146" s="6" t="s">
        <v>13</v>
      </c>
      <c r="G146" s="6" t="s">
        <v>168</v>
      </c>
      <c r="H146" s="13">
        <v>30086815</v>
      </c>
      <c r="I146" s="13" t="str">
        <f t="shared" ref="I146:I149" si="71">CONCATENATE(H146,"-",G146)</f>
        <v>30086815-EJECUCION</v>
      </c>
      <c r="J146" s="17" t="s">
        <v>75</v>
      </c>
      <c r="K146" s="29">
        <v>15318985549</v>
      </c>
      <c r="L146" s="41">
        <v>4648166927</v>
      </c>
      <c r="M146" s="41">
        <v>5000000000</v>
      </c>
      <c r="N146" s="41">
        <v>0</v>
      </c>
      <c r="O146" s="41">
        <v>0</v>
      </c>
      <c r="P146" s="41">
        <f t="shared" ref="P146:P149" si="72">N146+O146</f>
        <v>0</v>
      </c>
      <c r="Q146" s="41">
        <f t="shared" ref="Q146:Q149" si="73">M146-P146</f>
        <v>5000000000</v>
      </c>
      <c r="R146" s="41">
        <f>K146-(L146+M146)</f>
        <v>5670818622</v>
      </c>
      <c r="S146" s="56" t="s">
        <v>273</v>
      </c>
      <c r="T146" s="56" t="s">
        <v>142</v>
      </c>
      <c r="U146" s="2" t="str">
        <f>VLOOKUP(I146,RATES!K$2:L$952,2,FALSE)</f>
        <v>RE</v>
      </c>
    </row>
    <row r="147" spans="1:21" s="2" customFormat="1" ht="15" customHeight="1" outlineLevel="2" x14ac:dyDescent="0.25">
      <c r="A147" s="6">
        <v>31</v>
      </c>
      <c r="B147" s="6" t="s">
        <v>5</v>
      </c>
      <c r="C147" s="6" t="s">
        <v>276</v>
      </c>
      <c r="D147" s="6" t="s">
        <v>7</v>
      </c>
      <c r="E147" s="6" t="s">
        <v>20</v>
      </c>
      <c r="F147" s="6" t="s">
        <v>102</v>
      </c>
      <c r="G147" s="6" t="s">
        <v>168</v>
      </c>
      <c r="H147" s="13">
        <v>30087497</v>
      </c>
      <c r="I147" s="13" t="str">
        <f t="shared" si="71"/>
        <v>30087497-EJECUCION</v>
      </c>
      <c r="J147" s="17" t="s">
        <v>76</v>
      </c>
      <c r="K147" s="29">
        <v>5473500000</v>
      </c>
      <c r="L147" s="41">
        <v>16381000</v>
      </c>
      <c r="M147" s="41">
        <v>3057366668</v>
      </c>
      <c r="N147" s="41">
        <v>0</v>
      </c>
      <c r="O147" s="41">
        <v>0</v>
      </c>
      <c r="P147" s="41">
        <f t="shared" si="72"/>
        <v>0</v>
      </c>
      <c r="Q147" s="41">
        <f t="shared" si="73"/>
        <v>3057366668</v>
      </c>
      <c r="R147" s="41">
        <f>K147-(L147+M147)</f>
        <v>2399752332</v>
      </c>
      <c r="S147" s="56" t="s">
        <v>273</v>
      </c>
      <c r="T147" s="56" t="s">
        <v>8</v>
      </c>
      <c r="U147" s="2" t="str">
        <f>VLOOKUP(I147,RATES!K$2:L$952,2,FALSE)</f>
        <v>RS</v>
      </c>
    </row>
    <row r="148" spans="1:21" s="2" customFormat="1" ht="15" customHeight="1" outlineLevel="2" x14ac:dyDescent="0.25">
      <c r="A148" s="6">
        <v>31</v>
      </c>
      <c r="B148" s="6" t="s">
        <v>5</v>
      </c>
      <c r="C148" s="6" t="s">
        <v>274</v>
      </c>
      <c r="D148" s="6" t="s">
        <v>7</v>
      </c>
      <c r="E148" s="6" t="s">
        <v>20</v>
      </c>
      <c r="F148" s="6" t="s">
        <v>558</v>
      </c>
      <c r="G148" s="6" t="s">
        <v>168</v>
      </c>
      <c r="H148" s="13">
        <v>30158072</v>
      </c>
      <c r="I148" s="13" t="str">
        <f t="shared" si="71"/>
        <v>30158072-EJECUCION</v>
      </c>
      <c r="J148" s="17" t="s">
        <v>284</v>
      </c>
      <c r="K148" s="29">
        <v>3257705000</v>
      </c>
      <c r="L148" s="41">
        <v>2093000</v>
      </c>
      <c r="M148" s="41">
        <v>1200000000</v>
      </c>
      <c r="N148" s="41">
        <v>0</v>
      </c>
      <c r="O148" s="41">
        <v>0</v>
      </c>
      <c r="P148" s="41">
        <f t="shared" si="72"/>
        <v>0</v>
      </c>
      <c r="Q148" s="41">
        <f t="shared" si="73"/>
        <v>1200000000</v>
      </c>
      <c r="R148" s="41">
        <f>K148-(L148+M148)</f>
        <v>2055612000</v>
      </c>
      <c r="S148" s="56" t="s">
        <v>273</v>
      </c>
      <c r="T148" s="56" t="s">
        <v>8</v>
      </c>
      <c r="U148" s="2" t="str">
        <f>VLOOKUP(I148,RATES!K$2:L$952,2,FALSE)</f>
        <v>RS</v>
      </c>
    </row>
    <row r="149" spans="1:21" s="2" customFormat="1" ht="15" customHeight="1" outlineLevel="2" x14ac:dyDescent="0.25">
      <c r="A149" s="6">
        <v>31</v>
      </c>
      <c r="B149" s="6" t="s">
        <v>5</v>
      </c>
      <c r="C149" s="6" t="s">
        <v>275</v>
      </c>
      <c r="D149" s="6" t="s">
        <v>7</v>
      </c>
      <c r="E149" s="6" t="s">
        <v>20</v>
      </c>
      <c r="F149" s="6" t="s">
        <v>558</v>
      </c>
      <c r="G149" s="6" t="s">
        <v>9</v>
      </c>
      <c r="H149" s="13">
        <v>30465788</v>
      </c>
      <c r="I149" s="13" t="str">
        <f t="shared" si="71"/>
        <v>30465788-DISEÑO</v>
      </c>
      <c r="J149" s="17" t="s">
        <v>152</v>
      </c>
      <c r="K149" s="29">
        <v>301000000</v>
      </c>
      <c r="L149" s="41">
        <v>3999000</v>
      </c>
      <c r="M149" s="41">
        <v>297001000</v>
      </c>
      <c r="N149" s="41">
        <v>0</v>
      </c>
      <c r="O149" s="41">
        <v>0</v>
      </c>
      <c r="P149" s="41">
        <f t="shared" si="72"/>
        <v>0</v>
      </c>
      <c r="Q149" s="41">
        <f t="shared" si="73"/>
        <v>297001000</v>
      </c>
      <c r="R149" s="41">
        <f>K149-(L149+M149)</f>
        <v>0</v>
      </c>
      <c r="S149" s="56" t="s">
        <v>273</v>
      </c>
      <c r="T149" s="56" t="s">
        <v>8</v>
      </c>
      <c r="U149" s="2" t="str">
        <f>VLOOKUP(I149,RATES!K$2:L$952,2,FALSE)</f>
        <v>RS</v>
      </c>
    </row>
    <row r="150" spans="1:21" outlineLevel="2" x14ac:dyDescent="0.25">
      <c r="A150" s="8"/>
      <c r="B150" s="8"/>
      <c r="C150" s="8"/>
      <c r="D150" s="8"/>
      <c r="E150" s="8"/>
      <c r="F150" s="8"/>
      <c r="G150" s="8"/>
      <c r="H150" s="12"/>
      <c r="I150" s="12"/>
      <c r="J150" s="16" t="s">
        <v>435</v>
      </c>
      <c r="K150" s="30">
        <f t="shared" ref="K150:R150" si="74">SUBTOTAL(9,K146:K149)</f>
        <v>24351190549</v>
      </c>
      <c r="L150" s="30">
        <f t="shared" si="74"/>
        <v>4670639927</v>
      </c>
      <c r="M150" s="30">
        <f t="shared" si="74"/>
        <v>9554367668</v>
      </c>
      <c r="N150" s="30">
        <f t="shared" si="74"/>
        <v>0</v>
      </c>
      <c r="O150" s="30">
        <f t="shared" si="74"/>
        <v>0</v>
      </c>
      <c r="P150" s="30">
        <f t="shared" si="74"/>
        <v>0</v>
      </c>
      <c r="Q150" s="30">
        <f t="shared" si="74"/>
        <v>9554367668</v>
      </c>
      <c r="R150" s="30">
        <f t="shared" si="74"/>
        <v>10126182954</v>
      </c>
      <c r="S150" s="55"/>
      <c r="T150" s="55"/>
    </row>
    <row r="151" spans="1:21" outlineLevel="2" x14ac:dyDescent="0.25">
      <c r="A151" s="8"/>
      <c r="B151" s="8"/>
      <c r="C151" s="8"/>
      <c r="D151" s="8"/>
      <c r="E151" s="8"/>
      <c r="F151" s="8"/>
      <c r="G151" s="8"/>
      <c r="H151" s="12"/>
      <c r="I151" s="12"/>
      <c r="J151" s="18"/>
      <c r="K151" s="28"/>
      <c r="L151" s="40"/>
      <c r="M151" s="40"/>
      <c r="N151" s="40"/>
      <c r="O151" s="40"/>
      <c r="P151" s="40"/>
      <c r="Q151" s="40"/>
      <c r="R151" s="40"/>
      <c r="S151" s="55"/>
      <c r="T151" s="55"/>
    </row>
    <row r="152" spans="1:21" outlineLevel="2" x14ac:dyDescent="0.25">
      <c r="A152" s="8"/>
      <c r="B152" s="8"/>
      <c r="C152" s="8"/>
      <c r="D152" s="8"/>
      <c r="E152" s="8"/>
      <c r="F152" s="8"/>
      <c r="G152" s="8"/>
      <c r="H152" s="12"/>
      <c r="I152" s="12"/>
      <c r="J152" s="16" t="s">
        <v>436</v>
      </c>
      <c r="K152" s="28"/>
      <c r="L152" s="40"/>
      <c r="M152" s="40"/>
      <c r="N152" s="40"/>
      <c r="O152" s="40"/>
      <c r="P152" s="40"/>
      <c r="Q152" s="40"/>
      <c r="R152" s="40"/>
      <c r="S152" s="55"/>
      <c r="T152" s="55"/>
    </row>
    <row r="153" spans="1:21" s="2" customFormat="1" ht="15" customHeight="1" outlineLevel="2" x14ac:dyDescent="0.25">
      <c r="A153" s="6">
        <v>29</v>
      </c>
      <c r="B153" s="6" t="s">
        <v>56</v>
      </c>
      <c r="C153" s="6" t="s">
        <v>274</v>
      </c>
      <c r="D153" s="6" t="s">
        <v>7</v>
      </c>
      <c r="E153" s="6" t="s">
        <v>20</v>
      </c>
      <c r="F153" s="6" t="s">
        <v>558</v>
      </c>
      <c r="G153" s="6" t="s">
        <v>168</v>
      </c>
      <c r="H153" s="13">
        <v>30486204</v>
      </c>
      <c r="I153" s="13" t="str">
        <f t="shared" ref="I153:I163" si="75">CONCATENATE(H153,"-",G153)</f>
        <v>30486204-EJECUCION</v>
      </c>
      <c r="J153" s="17" t="s">
        <v>434</v>
      </c>
      <c r="K153" s="29">
        <v>24857000</v>
      </c>
      <c r="L153" s="41">
        <v>0</v>
      </c>
      <c r="M153" s="41">
        <v>24857000</v>
      </c>
      <c r="N153" s="41">
        <v>0</v>
      </c>
      <c r="O153" s="41">
        <v>0</v>
      </c>
      <c r="P153" s="41">
        <f t="shared" ref="P153:P163" si="76">N153+O153</f>
        <v>0</v>
      </c>
      <c r="Q153" s="41">
        <f t="shared" ref="Q153:Q163" si="77">M153-P153</f>
        <v>24857000</v>
      </c>
      <c r="R153" s="41">
        <f t="shared" ref="R153:R163" si="78">K153-(L153+M153)</f>
        <v>0</v>
      </c>
      <c r="S153" s="56" t="s">
        <v>277</v>
      </c>
      <c r="T153" s="56" t="s">
        <v>10</v>
      </c>
      <c r="U153" s="2" t="e">
        <f>VLOOKUP(I153,RATES!K$2:L$952,2,FALSE)</f>
        <v>#N/A</v>
      </c>
    </row>
    <row r="154" spans="1:21" s="2" customFormat="1" ht="15" customHeight="1" outlineLevel="2" x14ac:dyDescent="0.25">
      <c r="A154" s="6">
        <v>31</v>
      </c>
      <c r="B154" s="6" t="s">
        <v>56</v>
      </c>
      <c r="C154" s="6" t="s">
        <v>274</v>
      </c>
      <c r="D154" s="6" t="s">
        <v>7</v>
      </c>
      <c r="E154" s="6" t="s">
        <v>20</v>
      </c>
      <c r="F154" s="6" t="s">
        <v>558</v>
      </c>
      <c r="G154" s="6" t="s">
        <v>168</v>
      </c>
      <c r="H154" s="13">
        <v>30136310</v>
      </c>
      <c r="I154" s="13" t="str">
        <f t="shared" si="75"/>
        <v>30136310-EJECUCION</v>
      </c>
      <c r="J154" s="17" t="s">
        <v>463</v>
      </c>
      <c r="K154" s="29">
        <v>1811122000</v>
      </c>
      <c r="L154" s="41">
        <v>0</v>
      </c>
      <c r="M154" s="41">
        <f>100000000+89920068+1046000</f>
        <v>190966068</v>
      </c>
      <c r="N154" s="41">
        <v>0</v>
      </c>
      <c r="O154" s="41">
        <v>0</v>
      </c>
      <c r="P154" s="41">
        <f t="shared" si="76"/>
        <v>0</v>
      </c>
      <c r="Q154" s="41">
        <f t="shared" si="77"/>
        <v>190966068</v>
      </c>
      <c r="R154" s="41">
        <f t="shared" si="78"/>
        <v>1620155932</v>
      </c>
      <c r="S154" s="56" t="s">
        <v>277</v>
      </c>
      <c r="T154" s="56" t="s">
        <v>8</v>
      </c>
      <c r="U154" s="2" t="str">
        <f>VLOOKUP(I154,RATES!K$2:L$952,2,FALSE)</f>
        <v>RS</v>
      </c>
    </row>
    <row r="155" spans="1:21" s="2" customFormat="1" ht="15" customHeight="1" outlineLevel="2" x14ac:dyDescent="0.25">
      <c r="A155" s="6">
        <v>31</v>
      </c>
      <c r="B155" s="6" t="s">
        <v>56</v>
      </c>
      <c r="C155" s="6" t="s">
        <v>274</v>
      </c>
      <c r="D155" s="6" t="s">
        <v>7</v>
      </c>
      <c r="E155" s="6" t="s">
        <v>20</v>
      </c>
      <c r="F155" s="6" t="s">
        <v>558</v>
      </c>
      <c r="G155" s="6" t="s">
        <v>168</v>
      </c>
      <c r="H155" s="13">
        <v>30126943</v>
      </c>
      <c r="I155" s="13" t="str">
        <f t="shared" si="75"/>
        <v>30126943-EJECUCION</v>
      </c>
      <c r="J155" s="17" t="s">
        <v>261</v>
      </c>
      <c r="K155" s="29">
        <v>3242559000</v>
      </c>
      <c r="L155" s="41">
        <v>2092000</v>
      </c>
      <c r="M155" s="41">
        <f>1200000000-55588067</f>
        <v>1144411933</v>
      </c>
      <c r="N155" s="41">
        <v>0</v>
      </c>
      <c r="O155" s="41">
        <v>0</v>
      </c>
      <c r="P155" s="41">
        <f t="shared" si="76"/>
        <v>0</v>
      </c>
      <c r="Q155" s="41">
        <f t="shared" si="77"/>
        <v>1144411933</v>
      </c>
      <c r="R155" s="41">
        <f t="shared" si="78"/>
        <v>2096055067</v>
      </c>
      <c r="S155" s="56" t="s">
        <v>277</v>
      </c>
      <c r="T155" s="56" t="s">
        <v>8</v>
      </c>
      <c r="U155" s="2" t="str">
        <f>VLOOKUP(I155,RATES!K$2:L$952,2,FALSE)</f>
        <v>RS</v>
      </c>
    </row>
    <row r="156" spans="1:21" s="2" customFormat="1" ht="15" customHeight="1" outlineLevel="2" x14ac:dyDescent="0.25">
      <c r="A156" s="6">
        <v>29</v>
      </c>
      <c r="B156" s="6" t="s">
        <v>56</v>
      </c>
      <c r="C156" s="6" t="s">
        <v>286</v>
      </c>
      <c r="D156" s="6" t="s">
        <v>7</v>
      </c>
      <c r="E156" s="6" t="s">
        <v>20</v>
      </c>
      <c r="F156" s="6" t="s">
        <v>13</v>
      </c>
      <c r="G156" s="6" t="s">
        <v>168</v>
      </c>
      <c r="H156" s="13">
        <v>30085619</v>
      </c>
      <c r="I156" s="13" t="str">
        <f t="shared" si="75"/>
        <v>30085619-EJECUCION</v>
      </c>
      <c r="J156" s="17" t="s">
        <v>292</v>
      </c>
      <c r="K156" s="29">
        <v>190400000</v>
      </c>
      <c r="L156" s="41">
        <v>0</v>
      </c>
      <c r="M156" s="41">
        <v>190400000</v>
      </c>
      <c r="N156" s="41">
        <v>0</v>
      </c>
      <c r="O156" s="41">
        <v>0</v>
      </c>
      <c r="P156" s="41">
        <f t="shared" si="76"/>
        <v>0</v>
      </c>
      <c r="Q156" s="41">
        <f t="shared" si="77"/>
        <v>190400000</v>
      </c>
      <c r="R156" s="41">
        <f t="shared" si="78"/>
        <v>0</v>
      </c>
      <c r="S156" s="56" t="s">
        <v>512</v>
      </c>
      <c r="T156" s="56" t="s">
        <v>10</v>
      </c>
      <c r="U156" s="2">
        <f>VLOOKUP(I156,RATES!K$2:L$952,2,FALSE)</f>
        <v>0</v>
      </c>
    </row>
    <row r="157" spans="1:21" s="2" customFormat="1" ht="15" customHeight="1" outlineLevel="2" x14ac:dyDescent="0.25">
      <c r="A157" s="6">
        <v>31</v>
      </c>
      <c r="B157" s="6" t="s">
        <v>56</v>
      </c>
      <c r="C157" s="6" t="s">
        <v>286</v>
      </c>
      <c r="D157" s="6" t="s">
        <v>7</v>
      </c>
      <c r="E157" s="6" t="s">
        <v>20</v>
      </c>
      <c r="F157" s="6" t="s">
        <v>558</v>
      </c>
      <c r="G157" s="6" t="s">
        <v>168</v>
      </c>
      <c r="H157" s="13">
        <v>30126075</v>
      </c>
      <c r="I157" s="13" t="str">
        <f t="shared" si="75"/>
        <v>30126075-EJECUCION</v>
      </c>
      <c r="J157" s="17" t="s">
        <v>467</v>
      </c>
      <c r="K157" s="29">
        <v>1749988000</v>
      </c>
      <c r="L157" s="41">
        <v>0</v>
      </c>
      <c r="M157" s="41">
        <v>300000000</v>
      </c>
      <c r="N157" s="41">
        <v>0</v>
      </c>
      <c r="O157" s="41">
        <v>0</v>
      </c>
      <c r="P157" s="41">
        <f t="shared" si="76"/>
        <v>0</v>
      </c>
      <c r="Q157" s="41">
        <f t="shared" si="77"/>
        <v>300000000</v>
      </c>
      <c r="R157" s="41">
        <f t="shared" si="78"/>
        <v>1449988000</v>
      </c>
      <c r="S157" s="56" t="s">
        <v>282</v>
      </c>
      <c r="T157" s="56" t="s">
        <v>8</v>
      </c>
      <c r="U157" s="2" t="str">
        <f>VLOOKUP(I157,RATES!K$2:L$952,2,FALSE)</f>
        <v>RS</v>
      </c>
    </row>
    <row r="158" spans="1:21" s="2" customFormat="1" ht="15" customHeight="1" outlineLevel="2" x14ac:dyDescent="0.25">
      <c r="A158" s="6">
        <v>31</v>
      </c>
      <c r="B158" s="6" t="s">
        <v>56</v>
      </c>
      <c r="C158" s="6" t="s">
        <v>275</v>
      </c>
      <c r="D158" s="6" t="s">
        <v>7</v>
      </c>
      <c r="E158" s="6" t="s">
        <v>20</v>
      </c>
      <c r="F158" s="6" t="s">
        <v>102</v>
      </c>
      <c r="G158" s="6" t="s">
        <v>168</v>
      </c>
      <c r="H158" s="13">
        <v>30448275</v>
      </c>
      <c r="I158" s="13" t="str">
        <f t="shared" si="75"/>
        <v>30448275-EJECUCION</v>
      </c>
      <c r="J158" s="17" t="s">
        <v>464</v>
      </c>
      <c r="K158" s="29">
        <v>328333000</v>
      </c>
      <c r="L158" s="41">
        <v>0</v>
      </c>
      <c r="M158" s="41">
        <v>50000000</v>
      </c>
      <c r="N158" s="41">
        <v>0</v>
      </c>
      <c r="O158" s="41">
        <v>0</v>
      </c>
      <c r="P158" s="41">
        <f t="shared" si="76"/>
        <v>0</v>
      </c>
      <c r="Q158" s="41">
        <f t="shared" si="77"/>
        <v>50000000</v>
      </c>
      <c r="R158" s="41">
        <f t="shared" si="78"/>
        <v>278333000</v>
      </c>
      <c r="S158" s="56" t="s">
        <v>282</v>
      </c>
      <c r="T158" s="56" t="s">
        <v>10</v>
      </c>
      <c r="U158" s="2">
        <f>VLOOKUP(I158,RATES!K$2:L$952,2,FALSE)</f>
        <v>0</v>
      </c>
    </row>
    <row r="159" spans="1:21" s="2" customFormat="1" ht="15" customHeight="1" outlineLevel="2" x14ac:dyDescent="0.25">
      <c r="A159" s="6">
        <v>31</v>
      </c>
      <c r="B159" s="6" t="s">
        <v>56</v>
      </c>
      <c r="C159" s="6" t="s">
        <v>283</v>
      </c>
      <c r="D159" s="6" t="s">
        <v>7</v>
      </c>
      <c r="E159" s="6" t="s">
        <v>20</v>
      </c>
      <c r="F159" s="6" t="s">
        <v>558</v>
      </c>
      <c r="G159" s="6" t="s">
        <v>168</v>
      </c>
      <c r="H159" s="13">
        <v>30358072</v>
      </c>
      <c r="I159" s="13" t="str">
        <f t="shared" si="75"/>
        <v>30358072-EJECUCION</v>
      </c>
      <c r="J159" s="17" t="s">
        <v>294</v>
      </c>
      <c r="K159" s="29">
        <v>100000000</v>
      </c>
      <c r="L159" s="41">
        <v>0</v>
      </c>
      <c r="M159" s="41">
        <v>10000000</v>
      </c>
      <c r="N159" s="41">
        <v>0</v>
      </c>
      <c r="O159" s="41">
        <v>0</v>
      </c>
      <c r="P159" s="41">
        <f t="shared" si="76"/>
        <v>0</v>
      </c>
      <c r="Q159" s="41">
        <f t="shared" si="77"/>
        <v>10000000</v>
      </c>
      <c r="R159" s="41">
        <f t="shared" si="78"/>
        <v>90000000</v>
      </c>
      <c r="S159" s="56" t="s">
        <v>457</v>
      </c>
      <c r="T159" s="56" t="s">
        <v>10</v>
      </c>
      <c r="U159" s="2" t="e">
        <f>VLOOKUP(I159,RATES!K$2:L$952,2,FALSE)</f>
        <v>#N/A</v>
      </c>
    </row>
    <row r="160" spans="1:21" s="2" customFormat="1" ht="15" customHeight="1" outlineLevel="2" x14ac:dyDescent="0.25">
      <c r="A160" s="6">
        <v>24</v>
      </c>
      <c r="B160" s="6" t="s">
        <v>56</v>
      </c>
      <c r="C160" s="6" t="s">
        <v>272</v>
      </c>
      <c r="D160" s="6" t="s">
        <v>7</v>
      </c>
      <c r="E160" s="6" t="s">
        <v>20</v>
      </c>
      <c r="F160" s="6" t="s">
        <v>558</v>
      </c>
      <c r="G160" s="6" t="s">
        <v>168</v>
      </c>
      <c r="H160" s="13" t="s">
        <v>441</v>
      </c>
      <c r="I160" s="13" t="str">
        <f t="shared" si="75"/>
        <v>SUBT 24-EJECUCION</v>
      </c>
      <c r="J160" s="17" t="s">
        <v>442</v>
      </c>
      <c r="K160" s="29">
        <v>359099988.79963976</v>
      </c>
      <c r="L160" s="41">
        <v>0</v>
      </c>
      <c r="M160" s="41">
        <v>359099988.79963976</v>
      </c>
      <c r="N160" s="41">
        <v>0</v>
      </c>
      <c r="O160" s="41">
        <v>0</v>
      </c>
      <c r="P160" s="41">
        <f t="shared" si="76"/>
        <v>0</v>
      </c>
      <c r="Q160" s="41">
        <f t="shared" si="77"/>
        <v>359099988.79963976</v>
      </c>
      <c r="R160" s="41">
        <f t="shared" si="78"/>
        <v>0</v>
      </c>
      <c r="S160" s="56" t="s">
        <v>513</v>
      </c>
      <c r="T160" s="56" t="s">
        <v>293</v>
      </c>
      <c r="U160" s="2" t="e">
        <f>VLOOKUP(I160,RATES!K$2:L$952,2,FALSE)</f>
        <v>#N/A</v>
      </c>
    </row>
    <row r="161" spans="1:21" s="2" customFormat="1" ht="15" customHeight="1" outlineLevel="2" x14ac:dyDescent="0.25">
      <c r="A161" s="6">
        <v>24</v>
      </c>
      <c r="B161" s="6" t="s">
        <v>56</v>
      </c>
      <c r="C161" s="6" t="s">
        <v>288</v>
      </c>
      <c r="D161" s="6" t="s">
        <v>7</v>
      </c>
      <c r="E161" s="6" t="s">
        <v>20</v>
      </c>
      <c r="F161" s="6" t="s">
        <v>558</v>
      </c>
      <c r="G161" s="6" t="s">
        <v>168</v>
      </c>
      <c r="H161" s="13" t="s">
        <v>441</v>
      </c>
      <c r="I161" s="13" t="str">
        <f t="shared" si="75"/>
        <v>SUBT 24-EJECUCION</v>
      </c>
      <c r="J161" s="17" t="s">
        <v>443</v>
      </c>
      <c r="K161" s="29">
        <v>359099988.79963976</v>
      </c>
      <c r="L161" s="41">
        <v>0</v>
      </c>
      <c r="M161" s="41">
        <v>359099988.79963976</v>
      </c>
      <c r="N161" s="41">
        <v>0</v>
      </c>
      <c r="O161" s="41">
        <v>1350000</v>
      </c>
      <c r="P161" s="41">
        <f t="shared" si="76"/>
        <v>1350000</v>
      </c>
      <c r="Q161" s="41">
        <f t="shared" si="77"/>
        <v>357749988.79963976</v>
      </c>
      <c r="R161" s="41">
        <f t="shared" si="78"/>
        <v>0</v>
      </c>
      <c r="S161" s="56" t="s">
        <v>513</v>
      </c>
      <c r="T161" s="56" t="s">
        <v>293</v>
      </c>
      <c r="U161" s="2" t="e">
        <f>VLOOKUP(I161,RATES!K$2:L$952,2,FALSE)</f>
        <v>#N/A</v>
      </c>
    </row>
    <row r="162" spans="1:21" s="2" customFormat="1" ht="15" customHeight="1" outlineLevel="2" x14ac:dyDescent="0.25">
      <c r="A162" s="6">
        <v>24</v>
      </c>
      <c r="B162" s="6" t="s">
        <v>56</v>
      </c>
      <c r="C162" s="6" t="s">
        <v>276</v>
      </c>
      <c r="D162" s="6" t="s">
        <v>7</v>
      </c>
      <c r="E162" s="6" t="s">
        <v>20</v>
      </c>
      <c r="F162" s="6" t="s">
        <v>558</v>
      </c>
      <c r="G162" s="6" t="s">
        <v>168</v>
      </c>
      <c r="H162" s="13" t="s">
        <v>441</v>
      </c>
      <c r="I162" s="13" t="str">
        <f t="shared" si="75"/>
        <v>SUBT 24-EJECUCION</v>
      </c>
      <c r="J162" s="17" t="s">
        <v>444</v>
      </c>
      <c r="K162" s="29">
        <v>359099988.79963976</v>
      </c>
      <c r="L162" s="41">
        <v>0</v>
      </c>
      <c r="M162" s="41">
        <v>359099988.79963976</v>
      </c>
      <c r="N162" s="41">
        <v>0</v>
      </c>
      <c r="O162" s="41">
        <v>0</v>
      </c>
      <c r="P162" s="41">
        <f t="shared" si="76"/>
        <v>0</v>
      </c>
      <c r="Q162" s="41">
        <f t="shared" si="77"/>
        <v>359099988.79963976</v>
      </c>
      <c r="R162" s="41">
        <f t="shared" si="78"/>
        <v>0</v>
      </c>
      <c r="S162" s="56" t="s">
        <v>513</v>
      </c>
      <c r="T162" s="56" t="s">
        <v>293</v>
      </c>
      <c r="U162" s="2" t="e">
        <f>VLOOKUP(I162,RATES!K$2:L$952,2,FALSE)</f>
        <v>#N/A</v>
      </c>
    </row>
    <row r="163" spans="1:21" s="2" customFormat="1" ht="15" customHeight="1" outlineLevel="2" x14ac:dyDescent="0.25">
      <c r="A163" s="6">
        <v>33</v>
      </c>
      <c r="B163" s="6" t="s">
        <v>56</v>
      </c>
      <c r="C163" s="6" t="s">
        <v>286</v>
      </c>
      <c r="D163" s="6" t="s">
        <v>7</v>
      </c>
      <c r="E163" s="6" t="s">
        <v>20</v>
      </c>
      <c r="F163" s="6" t="s">
        <v>79</v>
      </c>
      <c r="G163" s="6" t="s">
        <v>168</v>
      </c>
      <c r="H163" s="13" t="s">
        <v>248</v>
      </c>
      <c r="I163" s="13" t="str">
        <f t="shared" si="75"/>
        <v>S/C-EJECUCION</v>
      </c>
      <c r="J163" s="17" t="s">
        <v>439</v>
      </c>
      <c r="K163" s="29">
        <v>1381816800</v>
      </c>
      <c r="L163" s="41">
        <v>0</v>
      </c>
      <c r="M163" s="41">
        <v>1381816800</v>
      </c>
      <c r="N163" s="41">
        <v>31077847</v>
      </c>
      <c r="O163" s="204">
        <v>252592897</v>
      </c>
      <c r="P163" s="41">
        <f t="shared" si="76"/>
        <v>283670744</v>
      </c>
      <c r="Q163" s="41">
        <f t="shared" si="77"/>
        <v>1098146056</v>
      </c>
      <c r="R163" s="41">
        <f t="shared" si="78"/>
        <v>0</v>
      </c>
      <c r="S163" s="56" t="s">
        <v>273</v>
      </c>
      <c r="T163" s="56" t="s">
        <v>10</v>
      </c>
      <c r="U163" s="2" t="e">
        <f>VLOOKUP(I163,RATES!K$2:L$952,2,FALSE)</f>
        <v>#N/A</v>
      </c>
    </row>
    <row r="164" spans="1:21" outlineLevel="2" x14ac:dyDescent="0.25">
      <c r="A164" s="8"/>
      <c r="B164" s="8"/>
      <c r="C164" s="8"/>
      <c r="D164" s="8"/>
      <c r="E164" s="8"/>
      <c r="F164" s="8"/>
      <c r="G164" s="8"/>
      <c r="H164" s="12"/>
      <c r="I164" s="12"/>
      <c r="J164" s="22" t="s">
        <v>336</v>
      </c>
      <c r="K164" s="33">
        <f t="shared" ref="K164:R164" si="79">SUBTOTAL(9,K153:K163)</f>
        <v>9906375766.3989182</v>
      </c>
      <c r="L164" s="33">
        <f t="shared" si="79"/>
        <v>2092000</v>
      </c>
      <c r="M164" s="33">
        <f t="shared" si="79"/>
        <v>4369751767.3989191</v>
      </c>
      <c r="N164" s="33">
        <f t="shared" si="79"/>
        <v>31077847</v>
      </c>
      <c r="O164" s="33">
        <f t="shared" si="79"/>
        <v>253942897</v>
      </c>
      <c r="P164" s="33">
        <f t="shared" si="79"/>
        <v>285020744</v>
      </c>
      <c r="Q164" s="33">
        <f t="shared" si="79"/>
        <v>4084731023.3989191</v>
      </c>
      <c r="R164" s="33">
        <f t="shared" si="79"/>
        <v>5534531999</v>
      </c>
      <c r="S164" s="55"/>
      <c r="T164" s="55"/>
    </row>
    <row r="165" spans="1:21" outlineLevel="2" x14ac:dyDescent="0.25">
      <c r="A165" s="8"/>
      <c r="B165" s="8"/>
      <c r="C165" s="8"/>
      <c r="D165" s="8"/>
      <c r="E165" s="8"/>
      <c r="F165" s="8"/>
      <c r="G165" s="8"/>
      <c r="H165" s="12"/>
      <c r="I165" s="12"/>
      <c r="J165" s="18"/>
      <c r="K165" s="28"/>
      <c r="L165" s="40"/>
      <c r="M165" s="40"/>
      <c r="N165" s="40"/>
      <c r="O165" s="40"/>
      <c r="P165" s="40"/>
      <c r="Q165" s="40"/>
      <c r="R165" s="40"/>
      <c r="S165" s="55"/>
      <c r="T165" s="55"/>
    </row>
    <row r="166" spans="1:21" outlineLevel="2" x14ac:dyDescent="0.25">
      <c r="A166" s="8"/>
      <c r="B166" s="8"/>
      <c r="C166" s="8"/>
      <c r="D166" s="8"/>
      <c r="E166" s="8"/>
      <c r="F166" s="8"/>
      <c r="H166" s="12"/>
      <c r="I166" s="12"/>
      <c r="J166" s="23" t="s">
        <v>278</v>
      </c>
      <c r="K166" s="28"/>
      <c r="L166" s="40"/>
      <c r="M166" s="40"/>
      <c r="N166" s="40"/>
      <c r="O166" s="40"/>
      <c r="P166" s="40"/>
      <c r="Q166" s="40"/>
      <c r="R166" s="40"/>
      <c r="S166" s="55"/>
      <c r="T166" s="55"/>
    </row>
    <row r="167" spans="1:21" s="2" customFormat="1" ht="15" customHeight="1" outlineLevel="2" x14ac:dyDescent="0.25">
      <c r="A167" s="6">
        <v>31</v>
      </c>
      <c r="B167" s="6" t="s">
        <v>11</v>
      </c>
      <c r="C167" s="6" t="s">
        <v>274</v>
      </c>
      <c r="D167" s="6" t="s">
        <v>7</v>
      </c>
      <c r="E167" s="6" t="s">
        <v>20</v>
      </c>
      <c r="F167" s="6" t="s">
        <v>558</v>
      </c>
      <c r="G167" s="6" t="s">
        <v>168</v>
      </c>
      <c r="H167" s="13">
        <v>30324573</v>
      </c>
      <c r="I167" s="13" t="str">
        <f t="shared" ref="I167:I169" si="80">CONCATENATE(H167,"-",G167)</f>
        <v>30324573-EJECUCION</v>
      </c>
      <c r="J167" s="17" t="s">
        <v>544</v>
      </c>
      <c r="K167" s="29">
        <v>1496798000</v>
      </c>
      <c r="L167" s="41">
        <v>0</v>
      </c>
      <c r="M167" s="41">
        <v>10000000</v>
      </c>
      <c r="N167" s="41">
        <v>0</v>
      </c>
      <c r="O167" s="41">
        <v>0</v>
      </c>
      <c r="P167" s="41">
        <f t="shared" ref="P167:P169" si="81">N167+O167</f>
        <v>0</v>
      </c>
      <c r="Q167" s="41">
        <f t="shared" ref="Q167:Q169" si="82">M167-P167</f>
        <v>10000000</v>
      </c>
      <c r="R167" s="41">
        <f>K167-(L167+M167)</f>
        <v>1486798000</v>
      </c>
      <c r="S167" s="56" t="s">
        <v>457</v>
      </c>
      <c r="T167" s="56" t="s">
        <v>8</v>
      </c>
      <c r="U167" s="2" t="str">
        <f>VLOOKUP(I167,RATES!K$2:L$952,2,FALSE)</f>
        <v>RS</v>
      </c>
    </row>
    <row r="168" spans="1:21" s="2" customFormat="1" ht="15" customHeight="1" outlineLevel="2" x14ac:dyDescent="0.25">
      <c r="A168" s="6">
        <v>29</v>
      </c>
      <c r="B168" s="6" t="s">
        <v>11</v>
      </c>
      <c r="C168" s="6" t="s">
        <v>276</v>
      </c>
      <c r="D168" s="6" t="s">
        <v>7</v>
      </c>
      <c r="E168" s="6" t="s">
        <v>20</v>
      </c>
      <c r="F168" s="6" t="s">
        <v>558</v>
      </c>
      <c r="G168" s="6" t="s">
        <v>168</v>
      </c>
      <c r="H168" s="13">
        <v>40001457</v>
      </c>
      <c r="I168" s="13" t="str">
        <f t="shared" si="80"/>
        <v>40001457-EJECUCION</v>
      </c>
      <c r="J168" s="17" t="s">
        <v>635</v>
      </c>
      <c r="K168" s="29">
        <v>249575000</v>
      </c>
      <c r="L168" s="41">
        <v>0</v>
      </c>
      <c r="M168" s="41">
        <v>0</v>
      </c>
      <c r="N168" s="41">
        <v>0</v>
      </c>
      <c r="O168" s="41">
        <v>0</v>
      </c>
      <c r="P168" s="41">
        <f t="shared" si="81"/>
        <v>0</v>
      </c>
      <c r="Q168" s="41">
        <f t="shared" si="82"/>
        <v>0</v>
      </c>
      <c r="R168" s="41">
        <f>K168-(L168+M168)</f>
        <v>249575000</v>
      </c>
      <c r="S168" s="56" t="s">
        <v>457</v>
      </c>
      <c r="T168" s="56" t="s">
        <v>415</v>
      </c>
      <c r="U168" s="2">
        <f>VLOOKUP(I168,RATES!K$2:L$952,2,FALSE)</f>
        <v>0</v>
      </c>
    </row>
    <row r="169" spans="1:21" s="2" customFormat="1" ht="15" customHeight="1" outlineLevel="2" x14ac:dyDescent="0.25">
      <c r="A169" s="6">
        <v>31</v>
      </c>
      <c r="B169" s="6" t="s">
        <v>11</v>
      </c>
      <c r="C169" s="6" t="s">
        <v>275</v>
      </c>
      <c r="D169" s="6" t="s">
        <v>7</v>
      </c>
      <c r="E169" s="6" t="s">
        <v>20</v>
      </c>
      <c r="F169" s="6" t="s">
        <v>102</v>
      </c>
      <c r="G169" s="6" t="s">
        <v>168</v>
      </c>
      <c r="H169" s="13" t="s">
        <v>248</v>
      </c>
      <c r="I169" s="13" t="str">
        <f t="shared" si="80"/>
        <v>S/C-EJECUCION</v>
      </c>
      <c r="J169" s="17" t="s">
        <v>628</v>
      </c>
      <c r="K169" s="29">
        <v>300000000</v>
      </c>
      <c r="L169" s="41">
        <v>0</v>
      </c>
      <c r="M169" s="41">
        <v>50000000</v>
      </c>
      <c r="N169" s="41">
        <v>0</v>
      </c>
      <c r="O169" s="41">
        <v>0</v>
      </c>
      <c r="P169" s="41">
        <f t="shared" si="81"/>
        <v>0</v>
      </c>
      <c r="Q169" s="41">
        <f t="shared" si="82"/>
        <v>50000000</v>
      </c>
      <c r="R169" s="41">
        <f>K169-(L169+M169)</f>
        <v>250000000</v>
      </c>
      <c r="S169" s="56" t="s">
        <v>457</v>
      </c>
      <c r="T169" s="56" t="s">
        <v>415</v>
      </c>
      <c r="U169" s="2" t="e">
        <f>VLOOKUP(I169,RATES!K$2:L$952,2,FALSE)</f>
        <v>#N/A</v>
      </c>
    </row>
    <row r="170" spans="1:21" outlineLevel="2" x14ac:dyDescent="0.25">
      <c r="A170" s="8"/>
      <c r="B170" s="8"/>
      <c r="C170" s="8"/>
      <c r="D170" s="8"/>
      <c r="E170" s="8"/>
      <c r="F170" s="8"/>
      <c r="G170" s="8"/>
      <c r="H170" s="12"/>
      <c r="I170" s="12"/>
      <c r="J170" s="22" t="s">
        <v>291</v>
      </c>
      <c r="K170" s="33">
        <f t="shared" ref="K170:R170" si="83">SUBTOTAL(9,K167:K169)</f>
        <v>2046373000</v>
      </c>
      <c r="L170" s="33">
        <f t="shared" si="83"/>
        <v>0</v>
      </c>
      <c r="M170" s="33">
        <f t="shared" si="83"/>
        <v>60000000</v>
      </c>
      <c r="N170" s="33">
        <f t="shared" si="83"/>
        <v>0</v>
      </c>
      <c r="O170" s="33">
        <f t="shared" si="83"/>
        <v>0</v>
      </c>
      <c r="P170" s="33">
        <f t="shared" si="83"/>
        <v>0</v>
      </c>
      <c r="Q170" s="33">
        <f t="shared" si="83"/>
        <v>60000000</v>
      </c>
      <c r="R170" s="33">
        <f t="shared" si="83"/>
        <v>1986373000</v>
      </c>
      <c r="S170" s="55"/>
      <c r="T170" s="55"/>
    </row>
    <row r="171" spans="1:21" outlineLevel="2" x14ac:dyDescent="0.25">
      <c r="A171" s="8"/>
      <c r="B171" s="8"/>
      <c r="C171" s="8"/>
      <c r="D171" s="8"/>
      <c r="E171" s="8"/>
      <c r="F171" s="8"/>
      <c r="G171" s="8"/>
      <c r="H171" s="12"/>
      <c r="I171" s="12"/>
      <c r="J171" s="18"/>
      <c r="K171" s="28"/>
      <c r="L171" s="40"/>
      <c r="M171" s="40"/>
      <c r="N171" s="40"/>
      <c r="O171" s="40"/>
      <c r="P171" s="40"/>
      <c r="Q171" s="40"/>
      <c r="R171" s="40"/>
      <c r="S171" s="55"/>
      <c r="T171" s="55"/>
    </row>
    <row r="172" spans="1:21" outlineLevel="1" x14ac:dyDescent="0.25">
      <c r="A172" s="8"/>
      <c r="B172" s="8"/>
      <c r="C172" s="8"/>
      <c r="D172" s="8"/>
      <c r="E172" s="9"/>
      <c r="F172" s="8"/>
      <c r="G172" s="8"/>
      <c r="H172" s="12"/>
      <c r="I172" s="12"/>
      <c r="J172" s="19" t="s">
        <v>209</v>
      </c>
      <c r="K172" s="31">
        <f t="shared" ref="K172:R172" si="84">K164+K150+K170</f>
        <v>36303939315.398918</v>
      </c>
      <c r="L172" s="31">
        <f t="shared" si="84"/>
        <v>4672731927</v>
      </c>
      <c r="M172" s="31">
        <f t="shared" si="84"/>
        <v>13984119435.398918</v>
      </c>
      <c r="N172" s="31">
        <f t="shared" si="84"/>
        <v>31077847</v>
      </c>
      <c r="O172" s="31">
        <f t="shared" si="84"/>
        <v>253942897</v>
      </c>
      <c r="P172" s="31">
        <f t="shared" si="84"/>
        <v>285020744</v>
      </c>
      <c r="Q172" s="31">
        <f t="shared" si="84"/>
        <v>13699098691.398918</v>
      </c>
      <c r="R172" s="31">
        <f t="shared" si="84"/>
        <v>17647087953</v>
      </c>
      <c r="S172" s="55"/>
      <c r="T172" s="55"/>
    </row>
    <row r="173" spans="1:21" s="3" customFormat="1" outlineLevel="1" x14ac:dyDescent="0.25">
      <c r="A173" s="8"/>
      <c r="B173" s="8"/>
      <c r="C173" s="8"/>
      <c r="D173" s="8"/>
      <c r="E173" s="9"/>
      <c r="F173" s="8"/>
      <c r="G173" s="8"/>
      <c r="H173" s="12"/>
      <c r="I173" s="12"/>
      <c r="J173" s="20"/>
      <c r="K173" s="32"/>
      <c r="L173" s="42"/>
      <c r="M173" s="42"/>
      <c r="N173" s="42"/>
      <c r="O173" s="42"/>
      <c r="P173" s="42"/>
      <c r="Q173" s="42"/>
      <c r="R173" s="42"/>
      <c r="S173" s="55"/>
      <c r="T173" s="55"/>
    </row>
    <row r="174" spans="1:21" ht="18.75" outlineLevel="1" x14ac:dyDescent="0.3">
      <c r="A174" s="8"/>
      <c r="B174" s="8"/>
      <c r="C174" s="8"/>
      <c r="D174" s="8"/>
      <c r="E174" s="9"/>
      <c r="F174" s="8"/>
      <c r="G174" s="8"/>
      <c r="H174" s="12"/>
      <c r="I174" s="12"/>
      <c r="J174" s="53" t="s">
        <v>210</v>
      </c>
      <c r="K174" s="54">
        <f t="shared" ref="K174:R174" si="85">K172+K142+K124+K104+K89+K75+K49+K30</f>
        <v>100190571043.39893</v>
      </c>
      <c r="L174" s="54">
        <f t="shared" si="85"/>
        <v>17333242711</v>
      </c>
      <c r="M174" s="54">
        <f t="shared" si="85"/>
        <v>24948295823.398918</v>
      </c>
      <c r="N174" s="54">
        <f t="shared" si="85"/>
        <v>615372306</v>
      </c>
      <c r="O174" s="54">
        <f t="shared" si="85"/>
        <v>635145662</v>
      </c>
      <c r="P174" s="54">
        <f t="shared" si="85"/>
        <v>1250517968</v>
      </c>
      <c r="Q174" s="54">
        <f t="shared" si="85"/>
        <v>23697777855.398918</v>
      </c>
      <c r="R174" s="54">
        <f t="shared" si="85"/>
        <v>57909032509</v>
      </c>
      <c r="S174" s="55"/>
      <c r="T174" s="55"/>
    </row>
    <row r="175" spans="1:21" s="3" customFormat="1" outlineLevel="1" x14ac:dyDescent="0.25">
      <c r="A175" s="8"/>
      <c r="B175" s="8"/>
      <c r="C175" s="8"/>
      <c r="D175" s="8"/>
      <c r="E175" s="9"/>
      <c r="F175" s="8"/>
      <c r="G175" s="8"/>
      <c r="H175" s="12"/>
      <c r="I175" s="12"/>
      <c r="J175" s="20"/>
      <c r="K175" s="32"/>
      <c r="L175" s="42"/>
      <c r="M175" s="42"/>
      <c r="N175" s="42"/>
      <c r="O175" s="42"/>
      <c r="P175" s="42"/>
      <c r="Q175" s="42"/>
      <c r="R175" s="42"/>
      <c r="S175" s="55"/>
      <c r="T175" s="55"/>
    </row>
    <row r="176" spans="1:21" s="3" customFormat="1" ht="26.25" outlineLevel="1" x14ac:dyDescent="0.4">
      <c r="A176" s="8"/>
      <c r="B176" s="8"/>
      <c r="C176" s="8"/>
      <c r="D176" s="8"/>
      <c r="E176" s="9"/>
      <c r="F176" s="8"/>
      <c r="G176" s="8"/>
      <c r="H176" s="12"/>
      <c r="I176" s="12"/>
      <c r="J176" s="65" t="s">
        <v>211</v>
      </c>
      <c r="K176" s="32"/>
      <c r="L176" s="42"/>
      <c r="M176" s="42"/>
      <c r="N176" s="42"/>
      <c r="O176" s="42"/>
      <c r="P176" s="42"/>
      <c r="Q176" s="42"/>
      <c r="R176" s="42"/>
      <c r="S176" s="55"/>
      <c r="T176" s="55"/>
    </row>
    <row r="177" spans="1:21" s="3" customFormat="1" outlineLevel="1" x14ac:dyDescent="0.25">
      <c r="A177" s="8"/>
      <c r="B177" s="8"/>
      <c r="C177" s="8"/>
      <c r="D177" s="8"/>
      <c r="E177" s="9"/>
      <c r="F177" s="8"/>
      <c r="G177" s="8"/>
      <c r="H177" s="12"/>
      <c r="I177" s="12"/>
      <c r="J177" s="16" t="s">
        <v>271</v>
      </c>
      <c r="K177" s="32"/>
      <c r="L177" s="42"/>
      <c r="M177" s="42"/>
      <c r="N177" s="42"/>
      <c r="O177" s="42"/>
      <c r="P177" s="42"/>
      <c r="Q177" s="42"/>
      <c r="R177" s="42"/>
      <c r="S177" s="55"/>
      <c r="T177" s="55"/>
    </row>
    <row r="178" spans="1:21" s="2" customFormat="1" ht="15" customHeight="1" outlineLevel="2" x14ac:dyDescent="0.25">
      <c r="A178" s="6">
        <v>31</v>
      </c>
      <c r="B178" s="6" t="s">
        <v>5</v>
      </c>
      <c r="C178" s="6" t="s">
        <v>275</v>
      </c>
      <c r="D178" s="6" t="s">
        <v>22</v>
      </c>
      <c r="E178" s="6" t="s">
        <v>77</v>
      </c>
      <c r="F178" s="6" t="s">
        <v>102</v>
      </c>
      <c r="G178" s="6" t="s">
        <v>168</v>
      </c>
      <c r="H178" s="13">
        <v>30356933</v>
      </c>
      <c r="I178" s="13" t="str">
        <f t="shared" ref="I178:I191" si="86">CONCATENATE(H178,"-",G178)</f>
        <v>30356933-EJECUCION</v>
      </c>
      <c r="J178" s="17" t="s">
        <v>297</v>
      </c>
      <c r="K178" s="29">
        <v>892628000</v>
      </c>
      <c r="L178" s="41">
        <v>1147000</v>
      </c>
      <c r="M178" s="41">
        <f>678122000-2015116-9</f>
        <v>676106875</v>
      </c>
      <c r="N178" s="41">
        <v>1560000</v>
      </c>
      <c r="O178" s="41">
        <v>1560000</v>
      </c>
      <c r="P178" s="41">
        <f t="shared" ref="P178:P191" si="87">N178+O178</f>
        <v>3120000</v>
      </c>
      <c r="Q178" s="41">
        <f t="shared" ref="Q178:Q191" si="88">M178-P178</f>
        <v>672986875</v>
      </c>
      <c r="R178" s="41">
        <f t="shared" ref="R178:R191" si="89">K178-(L178+M178)</f>
        <v>215374125</v>
      </c>
      <c r="S178" s="56" t="s">
        <v>273</v>
      </c>
      <c r="T178" s="56" t="s">
        <v>8</v>
      </c>
      <c r="U178" s="2" t="str">
        <f>VLOOKUP(I178,RATES!K$2:L$952,2,FALSE)</f>
        <v>RS</v>
      </c>
    </row>
    <row r="179" spans="1:21" s="2" customFormat="1" ht="15" customHeight="1" outlineLevel="2" x14ac:dyDescent="0.25">
      <c r="A179" s="6">
        <v>31</v>
      </c>
      <c r="B179" s="6" t="s">
        <v>5</v>
      </c>
      <c r="C179" s="6" t="s">
        <v>288</v>
      </c>
      <c r="D179" s="6" t="s">
        <v>22</v>
      </c>
      <c r="E179" s="6" t="s">
        <v>77</v>
      </c>
      <c r="F179" s="6" t="s">
        <v>558</v>
      </c>
      <c r="G179" s="6" t="s">
        <v>168</v>
      </c>
      <c r="H179" s="48">
        <v>30097978</v>
      </c>
      <c r="I179" s="13" t="str">
        <f t="shared" si="86"/>
        <v>30097978-EJECUCION</v>
      </c>
      <c r="J179" s="21" t="s">
        <v>657</v>
      </c>
      <c r="K179" s="29">
        <v>2184339043</v>
      </c>
      <c r="L179" s="41">
        <v>2184339043</v>
      </c>
      <c r="M179" s="41">
        <v>0</v>
      </c>
      <c r="N179" s="41">
        <v>0</v>
      </c>
      <c r="O179" s="41">
        <v>0</v>
      </c>
      <c r="P179" s="41">
        <f t="shared" si="87"/>
        <v>0</v>
      </c>
      <c r="Q179" s="41">
        <f t="shared" si="88"/>
        <v>0</v>
      </c>
      <c r="R179" s="41">
        <f t="shared" si="89"/>
        <v>0</v>
      </c>
      <c r="S179" s="56" t="s">
        <v>561</v>
      </c>
      <c r="T179" s="56" t="s">
        <v>8</v>
      </c>
      <c r="U179" s="2" t="e">
        <f>VLOOKUP(I179,RATES!K$2:L$952,2,FALSE)</f>
        <v>#N/A</v>
      </c>
    </row>
    <row r="180" spans="1:21" s="2" customFormat="1" ht="15" customHeight="1" outlineLevel="2" x14ac:dyDescent="0.25">
      <c r="A180" s="6">
        <v>31</v>
      </c>
      <c r="B180" s="6" t="s">
        <v>5</v>
      </c>
      <c r="C180" s="6" t="s">
        <v>286</v>
      </c>
      <c r="D180" s="6" t="s">
        <v>22</v>
      </c>
      <c r="E180" s="6" t="s">
        <v>77</v>
      </c>
      <c r="F180" s="6" t="s">
        <v>102</v>
      </c>
      <c r="G180" s="6" t="s">
        <v>168</v>
      </c>
      <c r="H180" s="48">
        <v>30129273</v>
      </c>
      <c r="I180" s="13" t="str">
        <f t="shared" si="86"/>
        <v>30129273-EJECUCION</v>
      </c>
      <c r="J180" s="21" t="s">
        <v>656</v>
      </c>
      <c r="K180" s="29">
        <v>2021860012</v>
      </c>
      <c r="L180" s="41">
        <v>2014383699</v>
      </c>
      <c r="M180" s="41">
        <v>0</v>
      </c>
      <c r="N180" s="41">
        <v>0</v>
      </c>
      <c r="O180" s="41">
        <v>0</v>
      </c>
      <c r="P180" s="41">
        <f t="shared" si="87"/>
        <v>0</v>
      </c>
      <c r="Q180" s="41">
        <f t="shared" si="88"/>
        <v>0</v>
      </c>
      <c r="R180" s="41">
        <f t="shared" si="89"/>
        <v>7476313</v>
      </c>
      <c r="S180" s="56" t="s">
        <v>273</v>
      </c>
      <c r="T180" s="56" t="s">
        <v>8</v>
      </c>
      <c r="U180" s="2" t="str">
        <f>VLOOKUP(I180,RATES!K$2:L$952,2,FALSE)</f>
        <v>RS</v>
      </c>
    </row>
    <row r="181" spans="1:21" s="2" customFormat="1" ht="15" customHeight="1" outlineLevel="2" x14ac:dyDescent="0.25">
      <c r="A181" s="6">
        <v>31</v>
      </c>
      <c r="B181" s="6" t="s">
        <v>5</v>
      </c>
      <c r="C181" s="6" t="s">
        <v>288</v>
      </c>
      <c r="D181" s="6" t="s">
        <v>22</v>
      </c>
      <c r="E181" s="6" t="s">
        <v>77</v>
      </c>
      <c r="F181" s="6" t="s">
        <v>558</v>
      </c>
      <c r="G181" s="6" t="s">
        <v>168</v>
      </c>
      <c r="H181" s="48">
        <v>30199074</v>
      </c>
      <c r="I181" s="13" t="str">
        <f t="shared" si="86"/>
        <v>30199074-EJECUCION</v>
      </c>
      <c r="J181" s="21" t="s">
        <v>654</v>
      </c>
      <c r="K181" s="29">
        <v>1816198434</v>
      </c>
      <c r="L181" s="41">
        <v>1751057725</v>
      </c>
      <c r="M181" s="41">
        <v>2015116</v>
      </c>
      <c r="N181" s="41">
        <v>0</v>
      </c>
      <c r="O181" s="41">
        <v>2015116</v>
      </c>
      <c r="P181" s="41">
        <f t="shared" si="87"/>
        <v>2015116</v>
      </c>
      <c r="Q181" s="41">
        <f t="shared" si="88"/>
        <v>0</v>
      </c>
      <c r="R181" s="41">
        <f t="shared" si="89"/>
        <v>63125593</v>
      </c>
      <c r="S181" s="56" t="s">
        <v>273</v>
      </c>
      <c r="T181" s="56" t="s">
        <v>8</v>
      </c>
      <c r="U181" s="2" t="str">
        <f>VLOOKUP(I181,RATES!K$2:L$952,2,FALSE)</f>
        <v>RS</v>
      </c>
    </row>
    <row r="182" spans="1:21" s="2" customFormat="1" ht="15" customHeight="1" outlineLevel="2" x14ac:dyDescent="0.25">
      <c r="A182" s="6">
        <v>31</v>
      </c>
      <c r="B182" s="6" t="s">
        <v>5</v>
      </c>
      <c r="C182" s="6" t="s">
        <v>272</v>
      </c>
      <c r="D182" s="6" t="s">
        <v>22</v>
      </c>
      <c r="E182" s="6" t="s">
        <v>77</v>
      </c>
      <c r="F182" s="6" t="s">
        <v>6</v>
      </c>
      <c r="G182" s="6" t="s">
        <v>168</v>
      </c>
      <c r="H182" s="13">
        <v>30063478</v>
      </c>
      <c r="I182" s="13" t="str">
        <f t="shared" si="86"/>
        <v>30063478-EJECUCION</v>
      </c>
      <c r="J182" s="21" t="s">
        <v>533</v>
      </c>
      <c r="K182" s="29">
        <v>2282921924</v>
      </c>
      <c r="L182" s="41">
        <v>2265125957</v>
      </c>
      <c r="M182" s="41">
        <v>17793967</v>
      </c>
      <c r="N182" s="41">
        <v>0</v>
      </c>
      <c r="O182" s="41">
        <v>0</v>
      </c>
      <c r="P182" s="41">
        <f t="shared" si="87"/>
        <v>0</v>
      </c>
      <c r="Q182" s="41">
        <f t="shared" si="88"/>
        <v>17793967</v>
      </c>
      <c r="R182" s="41">
        <f t="shared" si="89"/>
        <v>2000</v>
      </c>
      <c r="S182" s="56" t="s">
        <v>273</v>
      </c>
      <c r="T182" s="56" t="s">
        <v>8</v>
      </c>
      <c r="U182" s="2" t="str">
        <f>VLOOKUP(I182,RATES!K$2:L$952,2,FALSE)</f>
        <v>RS</v>
      </c>
    </row>
    <row r="183" spans="1:21" s="2" customFormat="1" ht="15" customHeight="1" outlineLevel="2" x14ac:dyDescent="0.25">
      <c r="A183" s="6">
        <v>31</v>
      </c>
      <c r="B183" s="6" t="s">
        <v>5</v>
      </c>
      <c r="C183" s="6" t="s">
        <v>272</v>
      </c>
      <c r="D183" s="6" t="s">
        <v>22</v>
      </c>
      <c r="E183" s="6" t="s">
        <v>77</v>
      </c>
      <c r="F183" s="6" t="s">
        <v>558</v>
      </c>
      <c r="G183" s="6" t="s">
        <v>168</v>
      </c>
      <c r="H183" s="13">
        <v>30034666</v>
      </c>
      <c r="I183" s="13" t="str">
        <f t="shared" si="86"/>
        <v>30034666-EJECUCION</v>
      </c>
      <c r="J183" s="21" t="s">
        <v>534</v>
      </c>
      <c r="K183" s="29">
        <v>262243848</v>
      </c>
      <c r="L183" s="41">
        <v>242272569</v>
      </c>
      <c r="M183" s="41">
        <v>19971279</v>
      </c>
      <c r="N183" s="41">
        <v>0</v>
      </c>
      <c r="O183" s="41">
        <v>0</v>
      </c>
      <c r="P183" s="41">
        <f t="shared" si="87"/>
        <v>0</v>
      </c>
      <c r="Q183" s="41">
        <f t="shared" si="88"/>
        <v>19971279</v>
      </c>
      <c r="R183" s="41">
        <f t="shared" si="89"/>
        <v>0</v>
      </c>
      <c r="S183" s="56" t="s">
        <v>273</v>
      </c>
      <c r="T183" s="56" t="s">
        <v>8</v>
      </c>
      <c r="U183" s="2" t="str">
        <f>VLOOKUP(I183,RATES!K$2:L$952,2,FALSE)</f>
        <v>RS</v>
      </c>
    </row>
    <row r="184" spans="1:21" s="2" customFormat="1" ht="15" customHeight="1" outlineLevel="2" x14ac:dyDescent="0.25">
      <c r="A184" s="6">
        <v>31</v>
      </c>
      <c r="B184" s="6" t="s">
        <v>5</v>
      </c>
      <c r="C184" s="6" t="s">
        <v>272</v>
      </c>
      <c r="D184" s="6" t="s">
        <v>22</v>
      </c>
      <c r="E184" s="6" t="s">
        <v>77</v>
      </c>
      <c r="F184" s="6" t="s">
        <v>6</v>
      </c>
      <c r="G184" s="6" t="s">
        <v>168</v>
      </c>
      <c r="H184" s="13">
        <v>30103446</v>
      </c>
      <c r="I184" s="13" t="str">
        <f t="shared" si="86"/>
        <v>30103446-EJECUCION</v>
      </c>
      <c r="J184" s="21" t="s">
        <v>535</v>
      </c>
      <c r="K184" s="29">
        <v>4575910582</v>
      </c>
      <c r="L184" s="41">
        <v>4513636083</v>
      </c>
      <c r="M184" s="41">
        <v>62274499</v>
      </c>
      <c r="N184" s="41">
        <v>0</v>
      </c>
      <c r="O184" s="41">
        <v>0</v>
      </c>
      <c r="P184" s="41">
        <f t="shared" si="87"/>
        <v>0</v>
      </c>
      <c r="Q184" s="41">
        <f t="shared" si="88"/>
        <v>62274499</v>
      </c>
      <c r="R184" s="41">
        <f t="shared" si="89"/>
        <v>0</v>
      </c>
      <c r="S184" s="56" t="s">
        <v>273</v>
      </c>
      <c r="T184" s="56" t="s">
        <v>8</v>
      </c>
      <c r="U184" s="2" t="str">
        <f>VLOOKUP(I184,RATES!K$2:L$952,2,FALSE)</f>
        <v>RS</v>
      </c>
    </row>
    <row r="185" spans="1:21" s="2" customFormat="1" ht="15" customHeight="1" outlineLevel="2" x14ac:dyDescent="0.25">
      <c r="A185" s="6">
        <v>31</v>
      </c>
      <c r="B185" s="6" t="s">
        <v>5</v>
      </c>
      <c r="C185" s="6" t="s">
        <v>288</v>
      </c>
      <c r="D185" s="6" t="s">
        <v>22</v>
      </c>
      <c r="E185" s="6" t="s">
        <v>77</v>
      </c>
      <c r="F185" s="6" t="s">
        <v>558</v>
      </c>
      <c r="G185" s="6" t="s">
        <v>168</v>
      </c>
      <c r="H185" s="13">
        <v>30199272</v>
      </c>
      <c r="I185" s="13" t="str">
        <f t="shared" si="86"/>
        <v>30199272-EJECUCION</v>
      </c>
      <c r="J185" s="21" t="s">
        <v>536</v>
      </c>
      <c r="K185" s="29">
        <v>1683911357</v>
      </c>
      <c r="L185" s="41">
        <v>1673202656</v>
      </c>
      <c r="M185" s="41">
        <v>10708701</v>
      </c>
      <c r="N185" s="41">
        <v>2015116</v>
      </c>
      <c r="O185" s="41">
        <v>0</v>
      </c>
      <c r="P185" s="41">
        <f t="shared" si="87"/>
        <v>2015116</v>
      </c>
      <c r="Q185" s="41">
        <f t="shared" si="88"/>
        <v>8693585</v>
      </c>
      <c r="R185" s="41">
        <f t="shared" si="89"/>
        <v>0</v>
      </c>
      <c r="S185" s="56" t="s">
        <v>273</v>
      </c>
      <c r="T185" s="56" t="s">
        <v>8</v>
      </c>
      <c r="U185" s="2" t="str">
        <f>VLOOKUP(I185,RATES!K$2:L$952,2,FALSE)</f>
        <v>RS</v>
      </c>
    </row>
    <row r="186" spans="1:21" s="2" customFormat="1" ht="15" customHeight="1" outlineLevel="2" x14ac:dyDescent="0.25">
      <c r="A186" s="6">
        <v>31</v>
      </c>
      <c r="B186" s="6" t="s">
        <v>5</v>
      </c>
      <c r="C186" s="6" t="s">
        <v>275</v>
      </c>
      <c r="D186" s="6" t="s">
        <v>22</v>
      </c>
      <c r="E186" s="6" t="s">
        <v>77</v>
      </c>
      <c r="F186" s="6" t="s">
        <v>102</v>
      </c>
      <c r="G186" s="6" t="s">
        <v>168</v>
      </c>
      <c r="H186" s="13">
        <v>30084978</v>
      </c>
      <c r="I186" s="13" t="str">
        <f t="shared" si="86"/>
        <v>30084978-EJECUCION</v>
      </c>
      <c r="J186" s="21" t="s">
        <v>552</v>
      </c>
      <c r="K186" s="29">
        <v>233740051</v>
      </c>
      <c r="L186" s="41">
        <v>217661768</v>
      </c>
      <c r="M186" s="41">
        <v>16078283</v>
      </c>
      <c r="N186" s="41">
        <v>0</v>
      </c>
      <c r="O186" s="41">
        <v>0</v>
      </c>
      <c r="P186" s="41">
        <f t="shared" si="87"/>
        <v>0</v>
      </c>
      <c r="Q186" s="41">
        <f t="shared" si="88"/>
        <v>16078283</v>
      </c>
      <c r="R186" s="41">
        <f t="shared" si="89"/>
        <v>0</v>
      </c>
      <c r="S186" s="56" t="s">
        <v>273</v>
      </c>
      <c r="T186" s="56" t="s">
        <v>8</v>
      </c>
      <c r="U186" s="2" t="str">
        <f>VLOOKUP(I186,RATES!K$2:L$952,2,FALSE)</f>
        <v>RS</v>
      </c>
    </row>
    <row r="187" spans="1:21" s="2" customFormat="1" ht="15" customHeight="1" outlineLevel="2" x14ac:dyDescent="0.25">
      <c r="A187" s="6">
        <v>31</v>
      </c>
      <c r="B187" s="6" t="s">
        <v>5</v>
      </c>
      <c r="C187" s="6" t="s">
        <v>283</v>
      </c>
      <c r="D187" s="6" t="s">
        <v>22</v>
      </c>
      <c r="E187" s="6" t="s">
        <v>77</v>
      </c>
      <c r="F187" s="6" t="s">
        <v>558</v>
      </c>
      <c r="G187" s="6" t="s">
        <v>168</v>
      </c>
      <c r="H187" s="13">
        <v>30388872</v>
      </c>
      <c r="I187" s="13" t="str">
        <f t="shared" si="86"/>
        <v>30388872-EJECUCION</v>
      </c>
      <c r="J187" s="21" t="s">
        <v>145</v>
      </c>
      <c r="K187" s="29">
        <f>244155478+9</f>
        <v>244155487</v>
      </c>
      <c r="L187" s="41">
        <v>220680329</v>
      </c>
      <c r="M187" s="41">
        <f>23475149+9</f>
        <v>23475158</v>
      </c>
      <c r="N187" s="41">
        <v>0</v>
      </c>
      <c r="O187" s="41">
        <v>23475158</v>
      </c>
      <c r="P187" s="41">
        <f t="shared" si="87"/>
        <v>23475158</v>
      </c>
      <c r="Q187" s="41">
        <f t="shared" si="88"/>
        <v>0</v>
      </c>
      <c r="R187" s="41">
        <f t="shared" si="89"/>
        <v>0</v>
      </c>
      <c r="S187" s="56" t="s">
        <v>273</v>
      </c>
      <c r="T187" s="56" t="s">
        <v>8</v>
      </c>
      <c r="U187" s="2" t="str">
        <f>VLOOKUP(I187,RATES!K$2:L$952,2,FALSE)</f>
        <v>RS</v>
      </c>
    </row>
    <row r="188" spans="1:21" s="2" customFormat="1" ht="15" customHeight="1" outlineLevel="2" x14ac:dyDescent="0.25">
      <c r="A188" s="6">
        <v>31</v>
      </c>
      <c r="B188" s="6" t="s">
        <v>5</v>
      </c>
      <c r="C188" s="6" t="s">
        <v>286</v>
      </c>
      <c r="D188" s="6" t="s">
        <v>22</v>
      </c>
      <c r="E188" s="6" t="s">
        <v>77</v>
      </c>
      <c r="F188" s="6" t="s">
        <v>558</v>
      </c>
      <c r="G188" s="6" t="s">
        <v>168</v>
      </c>
      <c r="H188" s="13">
        <v>30073367</v>
      </c>
      <c r="I188" s="13" t="str">
        <f t="shared" si="86"/>
        <v>30073367-EJECUCION</v>
      </c>
      <c r="J188" s="21" t="s">
        <v>623</v>
      </c>
      <c r="K188" s="29">
        <v>428305415</v>
      </c>
      <c r="L188" s="41">
        <v>343624242</v>
      </c>
      <c r="M188" s="41">
        <v>63950650</v>
      </c>
      <c r="N188" s="41">
        <v>0</v>
      </c>
      <c r="O188" s="41">
        <v>5597159</v>
      </c>
      <c r="P188" s="41">
        <f t="shared" si="87"/>
        <v>5597159</v>
      </c>
      <c r="Q188" s="41">
        <f t="shared" si="88"/>
        <v>58353491</v>
      </c>
      <c r="R188" s="41">
        <f t="shared" si="89"/>
        <v>20730523</v>
      </c>
      <c r="S188" s="56" t="s">
        <v>273</v>
      </c>
      <c r="T188" s="56" t="s">
        <v>8</v>
      </c>
      <c r="U188" s="2" t="str">
        <f>VLOOKUP(I188,RATES!K$2:L$952,2,FALSE)</f>
        <v>RS</v>
      </c>
    </row>
    <row r="189" spans="1:21" s="2" customFormat="1" ht="15" customHeight="1" outlineLevel="2" x14ac:dyDescent="0.25">
      <c r="A189" s="6">
        <v>31</v>
      </c>
      <c r="B189" s="6" t="s">
        <v>5</v>
      </c>
      <c r="C189" s="6" t="s">
        <v>274</v>
      </c>
      <c r="D189" s="6" t="s">
        <v>22</v>
      </c>
      <c r="E189" s="6" t="s">
        <v>77</v>
      </c>
      <c r="F189" s="6" t="s">
        <v>558</v>
      </c>
      <c r="G189" s="6" t="s">
        <v>168</v>
      </c>
      <c r="H189" s="13">
        <v>20190549</v>
      </c>
      <c r="I189" s="13" t="str">
        <f t="shared" si="86"/>
        <v>20190549-EJECUCION</v>
      </c>
      <c r="J189" s="21" t="s">
        <v>23</v>
      </c>
      <c r="K189" s="29">
        <v>3985138607</v>
      </c>
      <c r="L189" s="41">
        <v>3955473444</v>
      </c>
      <c r="M189" s="41">
        <v>29665163</v>
      </c>
      <c r="N189" s="41">
        <v>0</v>
      </c>
      <c r="O189" s="41">
        <v>0</v>
      </c>
      <c r="P189" s="41">
        <f t="shared" si="87"/>
        <v>0</v>
      </c>
      <c r="Q189" s="41">
        <f t="shared" si="88"/>
        <v>29665163</v>
      </c>
      <c r="R189" s="41">
        <f t="shared" si="89"/>
        <v>0</v>
      </c>
      <c r="S189" s="56" t="s">
        <v>273</v>
      </c>
      <c r="T189" s="56" t="s">
        <v>8</v>
      </c>
      <c r="U189" s="2" t="str">
        <f>VLOOKUP(I189,RATES!K$2:L$952,2,FALSE)</f>
        <v>RS</v>
      </c>
    </row>
    <row r="190" spans="1:21" s="2" customFormat="1" ht="15" customHeight="1" outlineLevel="2" x14ac:dyDescent="0.25">
      <c r="A190" s="6">
        <v>31</v>
      </c>
      <c r="B190" s="6" t="s">
        <v>5</v>
      </c>
      <c r="C190" s="6" t="s">
        <v>272</v>
      </c>
      <c r="D190" s="6" t="s">
        <v>22</v>
      </c>
      <c r="E190" s="6" t="s">
        <v>77</v>
      </c>
      <c r="F190" s="6" t="s">
        <v>558</v>
      </c>
      <c r="G190" s="6" t="s">
        <v>9</v>
      </c>
      <c r="H190" s="13">
        <v>30106468</v>
      </c>
      <c r="I190" s="13" t="str">
        <f t="shared" si="86"/>
        <v>30106468-DISEÑO</v>
      </c>
      <c r="J190" s="21" t="s">
        <v>148</v>
      </c>
      <c r="K190" s="29">
        <v>117000000</v>
      </c>
      <c r="L190" s="41">
        <v>4200000</v>
      </c>
      <c r="M190" s="41">
        <v>112800000</v>
      </c>
      <c r="N190" s="41">
        <v>9588000</v>
      </c>
      <c r="O190" s="41">
        <v>0</v>
      </c>
      <c r="P190" s="41">
        <f t="shared" si="87"/>
        <v>9588000</v>
      </c>
      <c r="Q190" s="41">
        <f t="shared" si="88"/>
        <v>103212000</v>
      </c>
      <c r="R190" s="41">
        <f t="shared" si="89"/>
        <v>0</v>
      </c>
      <c r="S190" s="56" t="s">
        <v>273</v>
      </c>
      <c r="T190" s="56" t="s">
        <v>8</v>
      </c>
      <c r="U190" s="2" t="str">
        <f>VLOOKUP(I190,RATES!K$2:L$952,2,FALSE)</f>
        <v>RS</v>
      </c>
    </row>
    <row r="191" spans="1:21" s="2" customFormat="1" ht="15" customHeight="1" outlineLevel="2" x14ac:dyDescent="0.25">
      <c r="A191" s="6">
        <v>31</v>
      </c>
      <c r="B191" s="6" t="s">
        <v>5</v>
      </c>
      <c r="C191" s="6" t="s">
        <v>272</v>
      </c>
      <c r="D191" s="6" t="s">
        <v>22</v>
      </c>
      <c r="E191" s="6" t="s">
        <v>77</v>
      </c>
      <c r="F191" s="6" t="s">
        <v>6</v>
      </c>
      <c r="G191" s="6" t="s">
        <v>168</v>
      </c>
      <c r="H191" s="13">
        <v>30440174</v>
      </c>
      <c r="I191" s="13" t="str">
        <f t="shared" si="86"/>
        <v>30440174-EJECUCION</v>
      </c>
      <c r="J191" s="17" t="s">
        <v>301</v>
      </c>
      <c r="K191" s="29">
        <v>425709000</v>
      </c>
      <c r="L191" s="41">
        <v>0</v>
      </c>
      <c r="M191" s="41">
        <v>213200000</v>
      </c>
      <c r="N191" s="41">
        <v>0</v>
      </c>
      <c r="O191" s="41">
        <v>148195484</v>
      </c>
      <c r="P191" s="41">
        <f t="shared" si="87"/>
        <v>148195484</v>
      </c>
      <c r="Q191" s="41">
        <f t="shared" si="88"/>
        <v>65004516</v>
      </c>
      <c r="R191" s="41">
        <f t="shared" si="89"/>
        <v>212509000</v>
      </c>
      <c r="S191" s="56" t="s">
        <v>273</v>
      </c>
      <c r="T191" s="56" t="s">
        <v>10</v>
      </c>
      <c r="U191" s="2">
        <f>VLOOKUP(I191,RATES!K$2:L$952,2,FALSE)</f>
        <v>0</v>
      </c>
    </row>
    <row r="192" spans="1:21" outlineLevel="2" x14ac:dyDescent="0.25">
      <c r="A192" s="8"/>
      <c r="B192" s="8"/>
      <c r="C192" s="8"/>
      <c r="D192" s="8"/>
      <c r="E192" s="8"/>
      <c r="F192" s="8"/>
      <c r="G192" s="8"/>
      <c r="H192" s="12"/>
      <c r="I192" s="12"/>
      <c r="J192" s="16" t="s">
        <v>435</v>
      </c>
      <c r="K192" s="30">
        <f t="shared" ref="K192:R192" si="90">SUBTOTAL(9,K178:K191)</f>
        <v>21154061760</v>
      </c>
      <c r="L192" s="30">
        <f t="shared" si="90"/>
        <v>19386804515</v>
      </c>
      <c r="M192" s="30">
        <f t="shared" si="90"/>
        <v>1248039691</v>
      </c>
      <c r="N192" s="30">
        <f t="shared" si="90"/>
        <v>13163116</v>
      </c>
      <c r="O192" s="30">
        <f t="shared" si="90"/>
        <v>180842917</v>
      </c>
      <c r="P192" s="30">
        <f t="shared" si="90"/>
        <v>194006033</v>
      </c>
      <c r="Q192" s="30">
        <f t="shared" si="90"/>
        <v>1054033658</v>
      </c>
      <c r="R192" s="30">
        <f t="shared" si="90"/>
        <v>519217554</v>
      </c>
      <c r="S192" s="55"/>
      <c r="T192" s="55"/>
    </row>
    <row r="193" spans="1:21" outlineLevel="2" x14ac:dyDescent="0.25">
      <c r="A193" s="8"/>
      <c r="B193" s="8"/>
      <c r="C193" s="8"/>
      <c r="D193" s="8"/>
      <c r="E193" s="8"/>
      <c r="F193" s="8"/>
      <c r="G193" s="8"/>
      <c r="H193" s="12"/>
      <c r="I193" s="12"/>
      <c r="J193" s="18"/>
      <c r="K193" s="28"/>
      <c r="L193" s="40"/>
      <c r="M193" s="40"/>
      <c r="N193" s="40"/>
      <c r="O193" s="40"/>
      <c r="P193" s="40"/>
      <c r="Q193" s="40"/>
      <c r="R193" s="40"/>
      <c r="S193" s="55"/>
      <c r="T193" s="55"/>
    </row>
    <row r="194" spans="1:21" outlineLevel="2" x14ac:dyDescent="0.25">
      <c r="A194" s="8"/>
      <c r="B194" s="8"/>
      <c r="C194" s="8"/>
      <c r="D194" s="8"/>
      <c r="E194" s="8"/>
      <c r="F194" s="8"/>
      <c r="G194" s="8"/>
      <c r="H194" s="12"/>
      <c r="I194" s="12"/>
      <c r="J194" s="16" t="s">
        <v>436</v>
      </c>
      <c r="K194" s="28"/>
      <c r="L194" s="40"/>
      <c r="M194" s="40"/>
      <c r="N194" s="40"/>
      <c r="O194" s="40"/>
      <c r="P194" s="40"/>
      <c r="Q194" s="40"/>
      <c r="R194" s="40"/>
      <c r="S194" s="55"/>
      <c r="T194" s="55"/>
    </row>
    <row r="195" spans="1:21" s="2" customFormat="1" ht="15" customHeight="1" outlineLevel="2" x14ac:dyDescent="0.25">
      <c r="A195" s="6">
        <v>31</v>
      </c>
      <c r="B195" s="6" t="s">
        <v>56</v>
      </c>
      <c r="C195" s="6" t="s">
        <v>275</v>
      </c>
      <c r="D195" s="6" t="s">
        <v>22</v>
      </c>
      <c r="E195" s="6" t="s">
        <v>77</v>
      </c>
      <c r="F195" s="6" t="s">
        <v>102</v>
      </c>
      <c r="G195" s="6" t="s">
        <v>168</v>
      </c>
      <c r="H195" s="13">
        <v>20195455</v>
      </c>
      <c r="I195" s="13" t="str">
        <f t="shared" ref="I195:I203" si="91">CONCATENATE(H195,"-",G195)</f>
        <v>20195455-EJECUCION</v>
      </c>
      <c r="J195" s="17" t="s">
        <v>298</v>
      </c>
      <c r="K195" s="29">
        <v>1032398000</v>
      </c>
      <c r="L195" s="41">
        <v>0</v>
      </c>
      <c r="M195" s="41">
        <v>300000000</v>
      </c>
      <c r="N195" s="41">
        <v>0</v>
      </c>
      <c r="O195" s="41">
        <v>0</v>
      </c>
      <c r="P195" s="41">
        <f t="shared" ref="P195:P203" si="92">N195+O195</f>
        <v>0</v>
      </c>
      <c r="Q195" s="41">
        <f t="shared" ref="Q195:Q203" si="93">M195-P195</f>
        <v>300000000</v>
      </c>
      <c r="R195" s="41">
        <f t="shared" ref="R195:R203" si="94">K195-(L195+M195)</f>
        <v>732398000</v>
      </c>
      <c r="S195" s="56" t="s">
        <v>277</v>
      </c>
      <c r="T195" s="56" t="s">
        <v>8</v>
      </c>
      <c r="U195" s="2">
        <f>VLOOKUP(I195,RATES!K$2:L$952,2,FALSE)</f>
        <v>0</v>
      </c>
    </row>
    <row r="196" spans="1:21" s="2" customFormat="1" ht="15" customHeight="1" outlineLevel="2" x14ac:dyDescent="0.25">
      <c r="A196" s="6">
        <v>31</v>
      </c>
      <c r="B196" s="6" t="s">
        <v>56</v>
      </c>
      <c r="C196" s="6" t="s">
        <v>283</v>
      </c>
      <c r="D196" s="6" t="s">
        <v>22</v>
      </c>
      <c r="E196" s="6" t="s">
        <v>77</v>
      </c>
      <c r="F196" s="6" t="s">
        <v>14</v>
      </c>
      <c r="G196" s="6" t="s">
        <v>168</v>
      </c>
      <c r="H196" s="13">
        <v>30429872</v>
      </c>
      <c r="I196" s="13" t="str">
        <f t="shared" si="91"/>
        <v>30429872-EJECUCION</v>
      </c>
      <c r="J196" s="17" t="s">
        <v>299</v>
      </c>
      <c r="K196" s="29">
        <v>413476000</v>
      </c>
      <c r="L196" s="41">
        <v>0</v>
      </c>
      <c r="M196" s="41">
        <v>120000000</v>
      </c>
      <c r="N196" s="41">
        <v>0</v>
      </c>
      <c r="O196" s="41">
        <v>0</v>
      </c>
      <c r="P196" s="41">
        <f t="shared" si="92"/>
        <v>0</v>
      </c>
      <c r="Q196" s="41">
        <f t="shared" si="93"/>
        <v>120000000</v>
      </c>
      <c r="R196" s="41">
        <f t="shared" si="94"/>
        <v>293476000</v>
      </c>
      <c r="S196" s="56" t="s">
        <v>277</v>
      </c>
      <c r="T196" s="56" t="s">
        <v>8</v>
      </c>
      <c r="U196" s="2" t="str">
        <f>VLOOKUP(I196,RATES!K$2:L$952,2,FALSE)</f>
        <v>RS</v>
      </c>
    </row>
    <row r="197" spans="1:21" s="2" customFormat="1" ht="15" customHeight="1" outlineLevel="2" x14ac:dyDescent="0.25">
      <c r="A197" s="6">
        <v>31</v>
      </c>
      <c r="B197" s="6" t="s">
        <v>56</v>
      </c>
      <c r="C197" s="6" t="s">
        <v>286</v>
      </c>
      <c r="D197" s="6" t="s">
        <v>22</v>
      </c>
      <c r="E197" s="6" t="s">
        <v>77</v>
      </c>
      <c r="F197" s="6" t="s">
        <v>13</v>
      </c>
      <c r="G197" s="6" t="s">
        <v>168</v>
      </c>
      <c r="H197" s="13">
        <v>30104476</v>
      </c>
      <c r="I197" s="13" t="str">
        <f t="shared" si="91"/>
        <v>30104476-EJECUCION</v>
      </c>
      <c r="J197" s="17" t="s">
        <v>553</v>
      </c>
      <c r="K197" s="29">
        <v>1085187000</v>
      </c>
      <c r="L197" s="41">
        <v>2101000</v>
      </c>
      <c r="M197" s="41">
        <v>50000000</v>
      </c>
      <c r="N197" s="41">
        <v>0</v>
      </c>
      <c r="O197" s="41">
        <v>0</v>
      </c>
      <c r="P197" s="41">
        <f t="shared" si="92"/>
        <v>0</v>
      </c>
      <c r="Q197" s="41">
        <f t="shared" si="93"/>
        <v>50000000</v>
      </c>
      <c r="R197" s="41">
        <f t="shared" si="94"/>
        <v>1033086000</v>
      </c>
      <c r="S197" s="56" t="s">
        <v>277</v>
      </c>
      <c r="T197" s="56" t="s">
        <v>8</v>
      </c>
      <c r="U197" s="2" t="str">
        <f>VLOOKUP(I197,RATES!K$2:L$952,2,FALSE)</f>
        <v>RS</v>
      </c>
    </row>
    <row r="198" spans="1:21" s="2" customFormat="1" ht="15" customHeight="1" outlineLevel="2" x14ac:dyDescent="0.25">
      <c r="A198" s="6">
        <v>29</v>
      </c>
      <c r="B198" s="6" t="s">
        <v>56</v>
      </c>
      <c r="C198" s="6" t="s">
        <v>274</v>
      </c>
      <c r="D198" s="6" t="s">
        <v>22</v>
      </c>
      <c r="E198" s="6" t="s">
        <v>77</v>
      </c>
      <c r="F198" s="6" t="s">
        <v>558</v>
      </c>
      <c r="G198" s="6" t="s">
        <v>168</v>
      </c>
      <c r="H198" s="13">
        <v>40000194</v>
      </c>
      <c r="I198" s="13" t="str">
        <f t="shared" si="91"/>
        <v>40000194-EJECUCION</v>
      </c>
      <c r="J198" s="17" t="s">
        <v>595</v>
      </c>
      <c r="K198" s="29">
        <v>1039322000</v>
      </c>
      <c r="L198" s="41">
        <v>28247017</v>
      </c>
      <c r="M198" s="41">
        <v>1011074983</v>
      </c>
      <c r="N198" s="41">
        <v>0</v>
      </c>
      <c r="O198" s="41">
        <v>0</v>
      </c>
      <c r="P198" s="41">
        <f t="shared" si="92"/>
        <v>0</v>
      </c>
      <c r="Q198" s="41">
        <f t="shared" si="93"/>
        <v>1011074983</v>
      </c>
      <c r="R198" s="41">
        <f t="shared" si="94"/>
        <v>0</v>
      </c>
      <c r="S198" s="56" t="s">
        <v>277</v>
      </c>
      <c r="T198" s="56" t="s">
        <v>10</v>
      </c>
      <c r="U198" s="2">
        <f>VLOOKUP(I198,RATES!K$2:L$952,2,FALSE)</f>
        <v>0</v>
      </c>
    </row>
    <row r="199" spans="1:21" s="2" customFormat="1" ht="15" customHeight="1" outlineLevel="2" x14ac:dyDescent="0.25">
      <c r="A199" s="6">
        <v>31</v>
      </c>
      <c r="B199" s="6" t="s">
        <v>56</v>
      </c>
      <c r="C199" s="6" t="s">
        <v>283</v>
      </c>
      <c r="D199" s="6" t="s">
        <v>22</v>
      </c>
      <c r="E199" s="6" t="s">
        <v>77</v>
      </c>
      <c r="F199" s="6" t="s">
        <v>14</v>
      </c>
      <c r="G199" s="6" t="s">
        <v>168</v>
      </c>
      <c r="H199" s="13">
        <v>30461279</v>
      </c>
      <c r="I199" s="13" t="str">
        <f t="shared" si="91"/>
        <v>30461279-EJECUCION</v>
      </c>
      <c r="J199" s="17" t="s">
        <v>300</v>
      </c>
      <c r="K199" s="29">
        <v>395716000</v>
      </c>
      <c r="L199" s="41">
        <v>0</v>
      </c>
      <c r="M199" s="41">
        <v>118714800</v>
      </c>
      <c r="N199" s="41">
        <v>0</v>
      </c>
      <c r="O199" s="41">
        <v>0</v>
      </c>
      <c r="P199" s="41">
        <f t="shared" si="92"/>
        <v>0</v>
      </c>
      <c r="Q199" s="41">
        <f t="shared" si="93"/>
        <v>118714800</v>
      </c>
      <c r="R199" s="41">
        <f t="shared" si="94"/>
        <v>277001200</v>
      </c>
      <c r="S199" s="56" t="s">
        <v>277</v>
      </c>
      <c r="T199" s="56" t="s">
        <v>8</v>
      </c>
      <c r="U199" s="2" t="str">
        <f>VLOOKUP(I199,RATES!K$2:L$952,2,FALSE)</f>
        <v>RS</v>
      </c>
    </row>
    <row r="200" spans="1:21" s="2" customFormat="1" ht="15" customHeight="1" outlineLevel="2" x14ac:dyDescent="0.25">
      <c r="A200" s="6">
        <v>29</v>
      </c>
      <c r="B200" s="6" t="s">
        <v>56</v>
      </c>
      <c r="C200" s="6" t="s">
        <v>286</v>
      </c>
      <c r="D200" s="6" t="s">
        <v>22</v>
      </c>
      <c r="E200" s="6" t="s">
        <v>77</v>
      </c>
      <c r="F200" s="6" t="s">
        <v>13</v>
      </c>
      <c r="G200" s="6" t="s">
        <v>168</v>
      </c>
      <c r="H200" s="13">
        <v>30481457</v>
      </c>
      <c r="I200" s="13" t="str">
        <f t="shared" si="91"/>
        <v>30481457-EJECUCION</v>
      </c>
      <c r="J200" s="17" t="s">
        <v>302</v>
      </c>
      <c r="K200" s="29">
        <v>471072000</v>
      </c>
      <c r="L200" s="41">
        <v>0</v>
      </c>
      <c r="M200" s="41">
        <v>471072000</v>
      </c>
      <c r="N200" s="41">
        <v>0</v>
      </c>
      <c r="O200" s="41">
        <v>0</v>
      </c>
      <c r="P200" s="41">
        <f t="shared" si="92"/>
        <v>0</v>
      </c>
      <c r="Q200" s="41">
        <f t="shared" si="93"/>
        <v>471072000</v>
      </c>
      <c r="R200" s="41">
        <f t="shared" si="94"/>
        <v>0</v>
      </c>
      <c r="S200" s="56" t="s">
        <v>273</v>
      </c>
      <c r="T200" s="56" t="s">
        <v>10</v>
      </c>
      <c r="U200" s="2">
        <f>VLOOKUP(I200,RATES!K$2:L$952,2,FALSE)</f>
        <v>0</v>
      </c>
    </row>
    <row r="201" spans="1:21" s="2" customFormat="1" ht="15" customHeight="1" outlineLevel="2" x14ac:dyDescent="0.25">
      <c r="A201" s="6">
        <v>31</v>
      </c>
      <c r="B201" s="6" t="s">
        <v>56</v>
      </c>
      <c r="C201" s="6" t="s">
        <v>275</v>
      </c>
      <c r="D201" s="6" t="s">
        <v>22</v>
      </c>
      <c r="E201" s="6" t="s">
        <v>77</v>
      </c>
      <c r="F201" s="6" t="s">
        <v>102</v>
      </c>
      <c r="G201" s="6" t="s">
        <v>168</v>
      </c>
      <c r="H201" s="13">
        <v>30080460</v>
      </c>
      <c r="I201" s="13" t="str">
        <f t="shared" si="91"/>
        <v>30080460-EJECUCION</v>
      </c>
      <c r="J201" s="17" t="s">
        <v>485</v>
      </c>
      <c r="K201" s="29">
        <v>272533000</v>
      </c>
      <c r="L201" s="41">
        <v>0</v>
      </c>
      <c r="M201" s="41">
        <v>20000000</v>
      </c>
      <c r="N201" s="41">
        <v>0</v>
      </c>
      <c r="O201" s="41">
        <v>0</v>
      </c>
      <c r="P201" s="41">
        <f t="shared" si="92"/>
        <v>0</v>
      </c>
      <c r="Q201" s="41">
        <f t="shared" si="93"/>
        <v>20000000</v>
      </c>
      <c r="R201" s="41">
        <f t="shared" si="94"/>
        <v>252533000</v>
      </c>
      <c r="S201" s="56" t="s">
        <v>512</v>
      </c>
      <c r="T201" s="56" t="s">
        <v>8</v>
      </c>
      <c r="U201" s="2" t="str">
        <f>VLOOKUP(I201,RATES!K$2:L$952,2,FALSE)</f>
        <v>RS</v>
      </c>
    </row>
    <row r="202" spans="1:21" s="2" customFormat="1" ht="15" customHeight="1" outlineLevel="2" x14ac:dyDescent="0.25">
      <c r="A202" s="6">
        <v>31</v>
      </c>
      <c r="B202" s="6" t="s">
        <v>56</v>
      </c>
      <c r="C202" s="6" t="s">
        <v>276</v>
      </c>
      <c r="D202" s="6" t="s">
        <v>22</v>
      </c>
      <c r="E202" s="6" t="s">
        <v>77</v>
      </c>
      <c r="F202" s="6" t="s">
        <v>558</v>
      </c>
      <c r="G202" s="6" t="s">
        <v>168</v>
      </c>
      <c r="H202" s="13">
        <v>30115395</v>
      </c>
      <c r="I202" s="13" t="str">
        <f t="shared" si="91"/>
        <v>30115395-EJECUCION</v>
      </c>
      <c r="J202" s="17" t="s">
        <v>267</v>
      </c>
      <c r="K202" s="29">
        <v>790552000</v>
      </c>
      <c r="L202" s="41">
        <v>0</v>
      </c>
      <c r="M202" s="41">
        <v>237165600</v>
      </c>
      <c r="N202" s="41">
        <v>0</v>
      </c>
      <c r="O202" s="41">
        <v>0</v>
      </c>
      <c r="P202" s="41">
        <f t="shared" si="92"/>
        <v>0</v>
      </c>
      <c r="Q202" s="41">
        <f t="shared" si="93"/>
        <v>237165600</v>
      </c>
      <c r="R202" s="41">
        <f t="shared" si="94"/>
        <v>553386400</v>
      </c>
      <c r="S202" s="56" t="s">
        <v>277</v>
      </c>
      <c r="T202" s="56" t="s">
        <v>8</v>
      </c>
      <c r="U202" s="2">
        <f>VLOOKUP(I202,RATES!K$2:L$952,2,FALSE)</f>
        <v>0</v>
      </c>
    </row>
    <row r="203" spans="1:21" s="2" customFormat="1" ht="15" customHeight="1" outlineLevel="2" x14ac:dyDescent="0.25">
      <c r="A203" s="6">
        <v>31</v>
      </c>
      <c r="B203" s="6" t="s">
        <v>56</v>
      </c>
      <c r="C203" s="6" t="s">
        <v>274</v>
      </c>
      <c r="D203" s="6" t="s">
        <v>22</v>
      </c>
      <c r="E203" s="6" t="s">
        <v>77</v>
      </c>
      <c r="F203" s="6" t="s">
        <v>558</v>
      </c>
      <c r="G203" s="6" t="s">
        <v>168</v>
      </c>
      <c r="H203" s="13">
        <v>30128140</v>
      </c>
      <c r="I203" s="13" t="str">
        <f t="shared" si="91"/>
        <v>30128140-EJECUCION</v>
      </c>
      <c r="J203" s="17" t="s">
        <v>61</v>
      </c>
      <c r="K203" s="29">
        <v>4090107000</v>
      </c>
      <c r="L203" s="41">
        <v>4000000</v>
      </c>
      <c r="M203" s="41">
        <v>1297902927</v>
      </c>
      <c r="N203" s="41">
        <v>0</v>
      </c>
      <c r="O203" s="41">
        <v>0</v>
      </c>
      <c r="P203" s="41">
        <f t="shared" si="92"/>
        <v>0</v>
      </c>
      <c r="Q203" s="41">
        <f t="shared" si="93"/>
        <v>1297902927</v>
      </c>
      <c r="R203" s="41">
        <f t="shared" si="94"/>
        <v>2788204073</v>
      </c>
      <c r="S203" s="56" t="s">
        <v>273</v>
      </c>
      <c r="T203" s="56" t="s">
        <v>8</v>
      </c>
      <c r="U203" s="2" t="str">
        <f>VLOOKUP(I203,RATES!K$2:L$952,2,FALSE)</f>
        <v>RS</v>
      </c>
    </row>
    <row r="204" spans="1:21" outlineLevel="2" x14ac:dyDescent="0.25">
      <c r="A204" s="8"/>
      <c r="B204" s="8"/>
      <c r="C204" s="8"/>
      <c r="D204" s="8"/>
      <c r="E204" s="8"/>
      <c r="F204" s="8"/>
      <c r="G204" s="8"/>
      <c r="H204" s="12"/>
      <c r="I204" s="12"/>
      <c r="J204" s="16" t="s">
        <v>336</v>
      </c>
      <c r="K204" s="30">
        <f t="shared" ref="K204:R204" si="95">SUBTOTAL(9,K195:K203)</f>
        <v>9590363000</v>
      </c>
      <c r="L204" s="30">
        <f t="shared" si="95"/>
        <v>34348017</v>
      </c>
      <c r="M204" s="30">
        <f t="shared" si="95"/>
        <v>3625930310</v>
      </c>
      <c r="N204" s="30">
        <f t="shared" si="95"/>
        <v>0</v>
      </c>
      <c r="O204" s="30">
        <f t="shared" si="95"/>
        <v>0</v>
      </c>
      <c r="P204" s="30">
        <f t="shared" si="95"/>
        <v>0</v>
      </c>
      <c r="Q204" s="30">
        <f t="shared" si="95"/>
        <v>3625930310</v>
      </c>
      <c r="R204" s="30">
        <f t="shared" si="95"/>
        <v>5930084673</v>
      </c>
      <c r="S204" s="55"/>
      <c r="T204" s="55"/>
    </row>
    <row r="205" spans="1:21" outlineLevel="2" x14ac:dyDescent="0.25">
      <c r="A205" s="8"/>
      <c r="B205" s="8"/>
      <c r="C205" s="8"/>
      <c r="D205" s="8"/>
      <c r="E205" s="8"/>
      <c r="F205" s="8"/>
      <c r="G205" s="8"/>
      <c r="H205" s="12"/>
      <c r="I205" s="12"/>
      <c r="J205" s="18"/>
      <c r="K205" s="28"/>
      <c r="L205" s="40"/>
      <c r="M205" s="40"/>
      <c r="N205" s="40"/>
      <c r="O205" s="40"/>
      <c r="P205" s="40"/>
      <c r="Q205" s="40"/>
      <c r="R205" s="40"/>
      <c r="S205" s="55"/>
      <c r="T205" s="55"/>
    </row>
    <row r="206" spans="1:21" outlineLevel="2" x14ac:dyDescent="0.25">
      <c r="A206" s="8"/>
      <c r="B206" s="8"/>
      <c r="C206" s="8"/>
      <c r="D206" s="8"/>
      <c r="E206" s="8"/>
      <c r="F206" s="8"/>
      <c r="G206" s="8"/>
      <c r="H206" s="12"/>
      <c r="I206" s="12"/>
      <c r="J206" s="16" t="s">
        <v>278</v>
      </c>
      <c r="K206" s="28"/>
      <c r="L206" s="40"/>
      <c r="M206" s="40"/>
      <c r="N206" s="40"/>
      <c r="O206" s="40"/>
      <c r="P206" s="40"/>
      <c r="Q206" s="40"/>
      <c r="R206" s="40"/>
      <c r="S206" s="55"/>
      <c r="T206" s="55"/>
    </row>
    <row r="207" spans="1:21" s="2" customFormat="1" ht="15" customHeight="1" outlineLevel="2" x14ac:dyDescent="0.25">
      <c r="A207" s="6">
        <v>31</v>
      </c>
      <c r="B207" s="6" t="s">
        <v>11</v>
      </c>
      <c r="C207" s="6" t="s">
        <v>275</v>
      </c>
      <c r="D207" s="6" t="s">
        <v>22</v>
      </c>
      <c r="E207" s="6" t="s">
        <v>77</v>
      </c>
      <c r="F207" s="6" t="s">
        <v>102</v>
      </c>
      <c r="G207" s="6" t="s">
        <v>9</v>
      </c>
      <c r="H207" s="13">
        <v>30480704</v>
      </c>
      <c r="I207" s="13" t="str">
        <f t="shared" ref="I207:I213" si="96">CONCATENATE(H207,"-",G207)</f>
        <v>30480704-DISEÑO</v>
      </c>
      <c r="J207" s="17" t="s">
        <v>416</v>
      </c>
      <c r="K207" s="29">
        <v>37736000</v>
      </c>
      <c r="L207" s="41">
        <v>0</v>
      </c>
      <c r="M207" s="41">
        <v>37736000</v>
      </c>
      <c r="N207" s="41">
        <v>0</v>
      </c>
      <c r="O207" s="41">
        <v>0</v>
      </c>
      <c r="P207" s="41">
        <f t="shared" ref="P207:P213" si="97">N207+O207</f>
        <v>0</v>
      </c>
      <c r="Q207" s="41">
        <f t="shared" ref="Q207:Q213" si="98">M207-P207</f>
        <v>37736000</v>
      </c>
      <c r="R207" s="41">
        <f t="shared" ref="R207:R213" si="99">K207-(L207+M207)</f>
        <v>0</v>
      </c>
      <c r="S207" s="56" t="s">
        <v>282</v>
      </c>
      <c r="T207" s="56" t="s">
        <v>10</v>
      </c>
      <c r="U207" s="2" t="e">
        <f>VLOOKUP(I207,RATES!K$2:L$952,2,FALSE)</f>
        <v>#N/A</v>
      </c>
    </row>
    <row r="208" spans="1:21" s="2" customFormat="1" ht="15" customHeight="1" outlineLevel="2" x14ac:dyDescent="0.25">
      <c r="A208" s="6">
        <v>31</v>
      </c>
      <c r="B208" s="6" t="s">
        <v>11</v>
      </c>
      <c r="C208" s="6" t="s">
        <v>274</v>
      </c>
      <c r="D208" s="6" t="s">
        <v>22</v>
      </c>
      <c r="E208" s="6" t="s">
        <v>77</v>
      </c>
      <c r="F208" s="6" t="s">
        <v>558</v>
      </c>
      <c r="G208" s="6" t="s">
        <v>168</v>
      </c>
      <c r="H208" s="13">
        <v>30364305</v>
      </c>
      <c r="I208" s="13" t="str">
        <f t="shared" si="96"/>
        <v>30364305-EJECUCION</v>
      </c>
      <c r="J208" s="17" t="s">
        <v>528</v>
      </c>
      <c r="K208" s="29">
        <v>2629279000</v>
      </c>
      <c r="L208" s="41">
        <v>0</v>
      </c>
      <c r="M208" s="41">
        <f>200000000+62688853</f>
        <v>262688853</v>
      </c>
      <c r="N208" s="41">
        <v>0</v>
      </c>
      <c r="O208" s="41">
        <v>0</v>
      </c>
      <c r="P208" s="41">
        <f t="shared" si="97"/>
        <v>0</v>
      </c>
      <c r="Q208" s="41">
        <f t="shared" si="98"/>
        <v>262688853</v>
      </c>
      <c r="R208" s="41">
        <f t="shared" si="99"/>
        <v>2366590147</v>
      </c>
      <c r="S208" s="56" t="s">
        <v>529</v>
      </c>
      <c r="T208" s="56" t="s">
        <v>8</v>
      </c>
      <c r="U208" s="2" t="str">
        <f>VLOOKUP(I208,RATES!K$2:L$952,2,FALSE)</f>
        <v>RS</v>
      </c>
    </row>
    <row r="209" spans="1:21" s="2" customFormat="1" ht="15" customHeight="1" outlineLevel="2" x14ac:dyDescent="0.25">
      <c r="A209" s="6">
        <v>31</v>
      </c>
      <c r="B209" s="6" t="s">
        <v>11</v>
      </c>
      <c r="C209" s="6" t="s">
        <v>286</v>
      </c>
      <c r="D209" s="6" t="s">
        <v>22</v>
      </c>
      <c r="E209" s="6" t="s">
        <v>77</v>
      </c>
      <c r="F209" s="6" t="s">
        <v>558</v>
      </c>
      <c r="G209" s="6" t="s">
        <v>168</v>
      </c>
      <c r="H209" s="13">
        <v>30339322</v>
      </c>
      <c r="I209" s="13" t="str">
        <f t="shared" si="96"/>
        <v>30339322-EJECUCION</v>
      </c>
      <c r="J209" s="17" t="s">
        <v>255</v>
      </c>
      <c r="K209" s="29">
        <v>3500000000</v>
      </c>
      <c r="L209" s="41">
        <v>111566000</v>
      </c>
      <c r="M209" s="41">
        <v>10000000</v>
      </c>
      <c r="N209" s="41">
        <v>0</v>
      </c>
      <c r="O209" s="41">
        <v>0</v>
      </c>
      <c r="P209" s="41">
        <f t="shared" si="97"/>
        <v>0</v>
      </c>
      <c r="Q209" s="41">
        <f t="shared" si="98"/>
        <v>10000000</v>
      </c>
      <c r="R209" s="41">
        <f t="shared" si="99"/>
        <v>3378434000</v>
      </c>
      <c r="S209" s="56" t="s">
        <v>281</v>
      </c>
      <c r="T209" s="56" t="s">
        <v>296</v>
      </c>
      <c r="U209" s="2" t="str">
        <f>VLOOKUP(I209,RATES!K$2:L$952,2,FALSE)</f>
        <v>OT</v>
      </c>
    </row>
    <row r="210" spans="1:21" s="2" customFormat="1" ht="15" customHeight="1" outlineLevel="2" x14ac:dyDescent="0.25">
      <c r="A210" s="6">
        <v>31</v>
      </c>
      <c r="B210" s="6" t="s">
        <v>11</v>
      </c>
      <c r="C210" s="6" t="s">
        <v>275</v>
      </c>
      <c r="D210" s="6" t="s">
        <v>22</v>
      </c>
      <c r="E210" s="6" t="s">
        <v>77</v>
      </c>
      <c r="F210" s="6" t="s">
        <v>102</v>
      </c>
      <c r="G210" s="6" t="s">
        <v>9</v>
      </c>
      <c r="H210" s="13">
        <v>30437675</v>
      </c>
      <c r="I210" s="13" t="str">
        <f t="shared" si="96"/>
        <v>30437675-DISEÑO</v>
      </c>
      <c r="J210" s="17" t="s">
        <v>519</v>
      </c>
      <c r="K210" s="29">
        <v>548000000</v>
      </c>
      <c r="L210" s="41">
        <v>0</v>
      </c>
      <c r="M210" s="41">
        <v>30000000</v>
      </c>
      <c r="N210" s="41">
        <v>0</v>
      </c>
      <c r="O210" s="41">
        <v>0</v>
      </c>
      <c r="P210" s="41">
        <f t="shared" si="97"/>
        <v>0</v>
      </c>
      <c r="Q210" s="41">
        <f t="shared" si="98"/>
        <v>30000000</v>
      </c>
      <c r="R210" s="41">
        <f t="shared" si="99"/>
        <v>518000000</v>
      </c>
      <c r="S210" s="56" t="s">
        <v>521</v>
      </c>
      <c r="T210" s="56" t="s">
        <v>8</v>
      </c>
      <c r="U210" s="2" t="str">
        <f>VLOOKUP(I210,RATES!K$2:L$952,2,FALSE)</f>
        <v>RS</v>
      </c>
    </row>
    <row r="211" spans="1:21" s="2" customFormat="1" ht="15" customHeight="1" outlineLevel="2" x14ac:dyDescent="0.25">
      <c r="A211" s="6">
        <v>31</v>
      </c>
      <c r="B211" s="6" t="s">
        <v>11</v>
      </c>
      <c r="C211" s="6" t="s">
        <v>275</v>
      </c>
      <c r="D211" s="6" t="s">
        <v>22</v>
      </c>
      <c r="E211" s="6" t="s">
        <v>77</v>
      </c>
      <c r="F211" s="6" t="s">
        <v>102</v>
      </c>
      <c r="G211" s="6" t="s">
        <v>168</v>
      </c>
      <c r="H211" s="13">
        <v>30127010</v>
      </c>
      <c r="I211" s="13" t="str">
        <f t="shared" si="96"/>
        <v>30127010-EJECUCION</v>
      </c>
      <c r="J211" s="17" t="s">
        <v>522</v>
      </c>
      <c r="K211" s="29">
        <v>2515811000</v>
      </c>
      <c r="L211" s="41">
        <v>0</v>
      </c>
      <c r="M211" s="41">
        <v>100000000</v>
      </c>
      <c r="N211" s="41">
        <v>0</v>
      </c>
      <c r="O211" s="41">
        <v>0</v>
      </c>
      <c r="P211" s="41">
        <f t="shared" si="97"/>
        <v>0</v>
      </c>
      <c r="Q211" s="41">
        <f t="shared" si="98"/>
        <v>100000000</v>
      </c>
      <c r="R211" s="41">
        <f t="shared" si="99"/>
        <v>2415811000</v>
      </c>
      <c r="S211" s="56" t="s">
        <v>521</v>
      </c>
      <c r="T211" s="56" t="s">
        <v>8</v>
      </c>
      <c r="U211" s="2">
        <f>VLOOKUP(I211,RATES!K$2:L$952,2,FALSE)</f>
        <v>0</v>
      </c>
    </row>
    <row r="212" spans="1:21" s="2" customFormat="1" ht="15" customHeight="1" outlineLevel="2" x14ac:dyDescent="0.25">
      <c r="A212" s="6">
        <v>31</v>
      </c>
      <c r="B212" s="6" t="s">
        <v>11</v>
      </c>
      <c r="C212" s="6" t="s">
        <v>275</v>
      </c>
      <c r="D212" s="6" t="s">
        <v>22</v>
      </c>
      <c r="E212" s="6" t="s">
        <v>77</v>
      </c>
      <c r="F212" s="6" t="s">
        <v>102</v>
      </c>
      <c r="G212" s="6" t="s">
        <v>9</v>
      </c>
      <c r="H212" s="13">
        <v>30092104</v>
      </c>
      <c r="I212" s="13" t="str">
        <f t="shared" si="96"/>
        <v>30092104-DISEÑO</v>
      </c>
      <c r="J212" s="17" t="s">
        <v>524</v>
      </c>
      <c r="K212" s="29">
        <v>500000000</v>
      </c>
      <c r="L212" s="41">
        <v>0</v>
      </c>
      <c r="M212" s="41">
        <v>30000000</v>
      </c>
      <c r="N212" s="41">
        <v>0</v>
      </c>
      <c r="O212" s="41">
        <v>0</v>
      </c>
      <c r="P212" s="41">
        <f t="shared" si="97"/>
        <v>0</v>
      </c>
      <c r="Q212" s="41">
        <f t="shared" si="98"/>
        <v>30000000</v>
      </c>
      <c r="R212" s="41">
        <f t="shared" si="99"/>
        <v>470000000</v>
      </c>
      <c r="S212" s="56" t="s">
        <v>521</v>
      </c>
      <c r="T212" s="56" t="s">
        <v>415</v>
      </c>
      <c r="U212" s="2" t="e">
        <f>VLOOKUP(I212,RATES!K$2:L$952,2,FALSE)</f>
        <v>#N/A</v>
      </c>
    </row>
    <row r="213" spans="1:21" s="2" customFormat="1" ht="15" customHeight="1" outlineLevel="2" x14ac:dyDescent="0.25">
      <c r="A213" s="6">
        <v>31</v>
      </c>
      <c r="B213" s="6" t="s">
        <v>11</v>
      </c>
      <c r="C213" s="6" t="s">
        <v>272</v>
      </c>
      <c r="D213" s="6" t="s">
        <v>22</v>
      </c>
      <c r="E213" s="6" t="s">
        <v>77</v>
      </c>
      <c r="F213" s="6" t="s">
        <v>21</v>
      </c>
      <c r="G213" s="6" t="s">
        <v>168</v>
      </c>
      <c r="H213" s="13">
        <v>30077490</v>
      </c>
      <c r="I213" s="13" t="str">
        <f t="shared" si="96"/>
        <v>30077490-EJECUCION</v>
      </c>
      <c r="J213" s="17" t="s">
        <v>460</v>
      </c>
      <c r="K213" s="29">
        <v>1686871000</v>
      </c>
      <c r="L213" s="41">
        <v>0</v>
      </c>
      <c r="M213" s="41">
        <v>84343550</v>
      </c>
      <c r="N213" s="41">
        <v>0</v>
      </c>
      <c r="O213" s="41">
        <v>0</v>
      </c>
      <c r="P213" s="41">
        <f t="shared" si="97"/>
        <v>0</v>
      </c>
      <c r="Q213" s="41">
        <f t="shared" si="98"/>
        <v>84343550</v>
      </c>
      <c r="R213" s="41">
        <f t="shared" si="99"/>
        <v>1602527450</v>
      </c>
      <c r="S213" s="56" t="s">
        <v>457</v>
      </c>
      <c r="T213" s="56" t="s">
        <v>515</v>
      </c>
      <c r="U213" s="2">
        <f>VLOOKUP(I213,RATES!K$2:L$952,2,FALSE)</f>
        <v>0</v>
      </c>
    </row>
    <row r="214" spans="1:21" outlineLevel="2" x14ac:dyDescent="0.25">
      <c r="A214" s="8"/>
      <c r="B214" s="8"/>
      <c r="C214" s="8"/>
      <c r="D214" s="8"/>
      <c r="E214" s="8"/>
      <c r="F214" s="8"/>
      <c r="G214" s="8"/>
      <c r="H214" s="12"/>
      <c r="I214" s="12"/>
      <c r="J214" s="16" t="s">
        <v>291</v>
      </c>
      <c r="K214" s="30">
        <f>SUBTOTAL(9,K207:K213)</f>
        <v>11417697000</v>
      </c>
      <c r="L214" s="30">
        <f>SUBTOTAL(9,L207:L213)</f>
        <v>111566000</v>
      </c>
      <c r="M214" s="30">
        <f t="shared" ref="M214:R214" si="100">SUBTOTAL(9,M207:M213)</f>
        <v>554768403</v>
      </c>
      <c r="N214" s="30">
        <f t="shared" si="100"/>
        <v>0</v>
      </c>
      <c r="O214" s="30">
        <f t="shared" si="100"/>
        <v>0</v>
      </c>
      <c r="P214" s="30">
        <f t="shared" si="100"/>
        <v>0</v>
      </c>
      <c r="Q214" s="30">
        <f t="shared" si="100"/>
        <v>554768403</v>
      </c>
      <c r="R214" s="30">
        <f t="shared" si="100"/>
        <v>10751362597</v>
      </c>
      <c r="S214" s="55"/>
      <c r="T214" s="55"/>
    </row>
    <row r="215" spans="1:21" outlineLevel="2" x14ac:dyDescent="0.25">
      <c r="A215" s="8"/>
      <c r="B215" s="8"/>
      <c r="C215" s="8"/>
      <c r="D215" s="8"/>
      <c r="E215" s="8"/>
      <c r="F215" s="8"/>
      <c r="G215" s="8"/>
      <c r="H215" s="12"/>
      <c r="I215" s="12"/>
      <c r="J215" s="18"/>
      <c r="K215" s="28"/>
      <c r="L215" s="40"/>
      <c r="M215" s="40"/>
      <c r="N215" s="40"/>
      <c r="O215" s="40"/>
      <c r="P215" s="40"/>
      <c r="Q215" s="40"/>
      <c r="R215" s="40"/>
      <c r="S215" s="55"/>
      <c r="T215" s="55"/>
    </row>
    <row r="216" spans="1:21" ht="18.75" outlineLevel="1" x14ac:dyDescent="0.3">
      <c r="A216" s="8"/>
      <c r="B216" s="8"/>
      <c r="C216" s="8"/>
      <c r="D216" s="8"/>
      <c r="E216" s="9"/>
      <c r="F216" s="8"/>
      <c r="G216" s="8"/>
      <c r="H216" s="12"/>
      <c r="I216" s="12"/>
      <c r="J216" s="53" t="s">
        <v>178</v>
      </c>
      <c r="K216" s="54">
        <f t="shared" ref="K216:R216" si="101">K214+K204+K192</f>
        <v>42162121760</v>
      </c>
      <c r="L216" s="54">
        <f t="shared" si="101"/>
        <v>19532718532</v>
      </c>
      <c r="M216" s="54">
        <f t="shared" si="101"/>
        <v>5428738404</v>
      </c>
      <c r="N216" s="54">
        <f t="shared" si="101"/>
        <v>13163116</v>
      </c>
      <c r="O216" s="54">
        <f t="shared" si="101"/>
        <v>180842917</v>
      </c>
      <c r="P216" s="54">
        <f t="shared" si="101"/>
        <v>194006033</v>
      </c>
      <c r="Q216" s="54">
        <f t="shared" si="101"/>
        <v>5234732371</v>
      </c>
      <c r="R216" s="54">
        <f t="shared" si="101"/>
        <v>17200664824</v>
      </c>
      <c r="S216" s="55"/>
      <c r="T216" s="55"/>
    </row>
    <row r="217" spans="1:21" s="2" customFormat="1" outlineLevel="1" x14ac:dyDescent="0.25">
      <c r="A217" s="8"/>
      <c r="B217" s="8"/>
      <c r="C217" s="8"/>
      <c r="D217" s="8"/>
      <c r="E217" s="9"/>
      <c r="F217" s="8"/>
      <c r="G217" s="8"/>
      <c r="H217" s="12"/>
      <c r="I217" s="12"/>
      <c r="J217" s="20"/>
      <c r="K217" s="32"/>
      <c r="L217" s="42"/>
      <c r="M217" s="42"/>
      <c r="N217" s="42"/>
      <c r="O217" s="42"/>
      <c r="P217" s="42"/>
      <c r="Q217" s="42"/>
      <c r="R217" s="42"/>
      <c r="S217" s="55"/>
      <c r="T217" s="55"/>
    </row>
    <row r="218" spans="1:21" ht="26.25" outlineLevel="1" x14ac:dyDescent="0.4">
      <c r="A218" s="8"/>
      <c r="B218" s="8"/>
      <c r="C218" s="8"/>
      <c r="D218" s="8"/>
      <c r="E218" s="9"/>
      <c r="F218" s="8"/>
      <c r="G218" s="8"/>
      <c r="H218" s="12"/>
      <c r="I218" s="12"/>
      <c r="J218" s="65" t="s">
        <v>212</v>
      </c>
      <c r="K218" s="32"/>
      <c r="L218" s="42"/>
      <c r="M218" s="42"/>
      <c r="N218" s="42"/>
      <c r="O218" s="42"/>
      <c r="P218" s="42"/>
      <c r="Q218" s="42"/>
      <c r="R218" s="42"/>
      <c r="S218" s="57"/>
      <c r="T218" s="57"/>
    </row>
    <row r="219" spans="1:21" outlineLevel="1" x14ac:dyDescent="0.25">
      <c r="A219" s="8"/>
      <c r="B219" s="8"/>
      <c r="C219" s="8"/>
      <c r="D219" s="8"/>
      <c r="E219" s="9"/>
      <c r="F219" s="8"/>
      <c r="G219" s="8"/>
      <c r="H219" s="12"/>
      <c r="I219" s="12"/>
      <c r="J219" s="16" t="s">
        <v>271</v>
      </c>
      <c r="K219" s="32"/>
      <c r="L219" s="42"/>
      <c r="M219" s="42"/>
      <c r="N219" s="42"/>
      <c r="O219" s="42"/>
      <c r="P219" s="42"/>
      <c r="Q219" s="42"/>
      <c r="R219" s="42"/>
      <c r="S219" s="55"/>
      <c r="T219" s="55"/>
    </row>
    <row r="220" spans="1:21" s="2" customFormat="1" ht="15" customHeight="1" outlineLevel="2" x14ac:dyDescent="0.25">
      <c r="A220" s="6">
        <v>31</v>
      </c>
      <c r="B220" s="6" t="s">
        <v>5</v>
      </c>
      <c r="C220" s="6" t="s">
        <v>272</v>
      </c>
      <c r="D220" s="6" t="s">
        <v>22</v>
      </c>
      <c r="E220" s="6" t="s">
        <v>24</v>
      </c>
      <c r="F220" s="6" t="s">
        <v>558</v>
      </c>
      <c r="G220" s="6" t="s">
        <v>168</v>
      </c>
      <c r="H220" s="13">
        <v>20086686</v>
      </c>
      <c r="I220" s="13" t="str">
        <f t="shared" ref="I220:I223" si="102">CONCATENATE(H220,"-",G220)</f>
        <v>20086686-EJECUCION</v>
      </c>
      <c r="J220" s="17" t="s">
        <v>155</v>
      </c>
      <c r="K220" s="29">
        <v>7033944000</v>
      </c>
      <c r="L220" s="41">
        <v>137390250</v>
      </c>
      <c r="M220" s="41">
        <v>352882250</v>
      </c>
      <c r="N220" s="41">
        <v>0</v>
      </c>
      <c r="O220" s="41">
        <v>0</v>
      </c>
      <c r="P220" s="41">
        <f t="shared" ref="P220:P223" si="103">N220+O220</f>
        <v>0</v>
      </c>
      <c r="Q220" s="41">
        <f t="shared" ref="Q220:Q223" si="104">M220-P220</f>
        <v>352882250</v>
      </c>
      <c r="R220" s="41">
        <f>K220-(L220+M220)</f>
        <v>6543671500</v>
      </c>
      <c r="S220" s="56" t="s">
        <v>273</v>
      </c>
      <c r="T220" s="56" t="s">
        <v>8</v>
      </c>
      <c r="U220" s="2" t="str">
        <f>VLOOKUP(I220,RATES!K$2:L$952,2,FALSE)</f>
        <v>RS</v>
      </c>
    </row>
    <row r="221" spans="1:21" s="2" customFormat="1" ht="15" customHeight="1" outlineLevel="2" x14ac:dyDescent="0.25">
      <c r="A221" s="6">
        <v>31</v>
      </c>
      <c r="B221" s="6" t="s">
        <v>5</v>
      </c>
      <c r="C221" s="6" t="s">
        <v>286</v>
      </c>
      <c r="D221" s="6" t="s">
        <v>22</v>
      </c>
      <c r="E221" s="6" t="s">
        <v>24</v>
      </c>
      <c r="F221" s="6" t="s">
        <v>13</v>
      </c>
      <c r="G221" s="6" t="s">
        <v>9</v>
      </c>
      <c r="H221" s="13">
        <v>30135967</v>
      </c>
      <c r="I221" s="13" t="str">
        <f t="shared" si="102"/>
        <v>30135967-DISEÑO</v>
      </c>
      <c r="J221" s="17" t="s">
        <v>554</v>
      </c>
      <c r="K221" s="29">
        <v>90000000</v>
      </c>
      <c r="L221" s="41">
        <v>67500000</v>
      </c>
      <c r="M221" s="41">
        <v>22500000</v>
      </c>
      <c r="N221" s="41">
        <v>0</v>
      </c>
      <c r="O221" s="41">
        <v>0</v>
      </c>
      <c r="P221" s="41">
        <f t="shared" si="103"/>
        <v>0</v>
      </c>
      <c r="Q221" s="41">
        <f t="shared" si="104"/>
        <v>22500000</v>
      </c>
      <c r="R221" s="41">
        <f>K221-(L221+M221)</f>
        <v>0</v>
      </c>
      <c r="S221" s="56" t="s">
        <v>273</v>
      </c>
      <c r="T221" s="56" t="s">
        <v>8</v>
      </c>
      <c r="U221" s="2" t="str">
        <f>VLOOKUP(I221,RATES!K$2:L$952,2,FALSE)</f>
        <v>RS</v>
      </c>
    </row>
    <row r="222" spans="1:21" s="2" customFormat="1" ht="15" customHeight="1" outlineLevel="2" x14ac:dyDescent="0.25">
      <c r="A222" s="6">
        <v>31</v>
      </c>
      <c r="B222" s="6" t="s">
        <v>5</v>
      </c>
      <c r="C222" s="6" t="s">
        <v>287</v>
      </c>
      <c r="D222" s="6" t="s">
        <v>22</v>
      </c>
      <c r="E222" s="6" t="s">
        <v>24</v>
      </c>
      <c r="F222" s="6" t="s">
        <v>81</v>
      </c>
      <c r="G222" s="6" t="s">
        <v>168</v>
      </c>
      <c r="H222" s="48">
        <v>30339483</v>
      </c>
      <c r="I222" s="13" t="str">
        <f t="shared" si="102"/>
        <v>30339483-EJECUCION</v>
      </c>
      <c r="J222" s="17" t="s">
        <v>642</v>
      </c>
      <c r="K222" s="29">
        <v>1611864000</v>
      </c>
      <c r="L222" s="41">
        <v>1586863743</v>
      </c>
      <c r="M222" s="41">
        <v>0</v>
      </c>
      <c r="N222" s="41">
        <v>0</v>
      </c>
      <c r="O222" s="41">
        <v>0</v>
      </c>
      <c r="P222" s="41">
        <f t="shared" si="103"/>
        <v>0</v>
      </c>
      <c r="Q222" s="41">
        <f t="shared" si="104"/>
        <v>0</v>
      </c>
      <c r="R222" s="41">
        <f>K222-(L222+M222)</f>
        <v>25000257</v>
      </c>
      <c r="S222" s="56" t="s">
        <v>273</v>
      </c>
      <c r="T222" s="56" t="s">
        <v>8</v>
      </c>
      <c r="U222" s="2" t="str">
        <f>VLOOKUP(I222,RATES!K$2:L$952,2,FALSE)</f>
        <v>RS</v>
      </c>
    </row>
    <row r="223" spans="1:21" s="2" customFormat="1" ht="15" customHeight="1" outlineLevel="2" x14ac:dyDescent="0.25">
      <c r="A223" s="6">
        <v>31</v>
      </c>
      <c r="B223" s="6" t="s">
        <v>5</v>
      </c>
      <c r="C223" s="6" t="s">
        <v>354</v>
      </c>
      <c r="D223" s="6" t="s">
        <v>22</v>
      </c>
      <c r="E223" s="6" t="s">
        <v>24</v>
      </c>
      <c r="F223" s="6" t="s">
        <v>558</v>
      </c>
      <c r="G223" s="6" t="s">
        <v>168</v>
      </c>
      <c r="H223" s="13">
        <v>30087299</v>
      </c>
      <c r="I223" s="13" t="str">
        <f t="shared" si="102"/>
        <v>30087299-EJECUCION</v>
      </c>
      <c r="J223" s="17" t="s">
        <v>156</v>
      </c>
      <c r="K223" s="29">
        <v>1136464000</v>
      </c>
      <c r="L223" s="41">
        <v>0</v>
      </c>
      <c r="M223" s="41">
        <v>901195000</v>
      </c>
      <c r="N223" s="41">
        <v>0</v>
      </c>
      <c r="O223" s="41">
        <v>0</v>
      </c>
      <c r="P223" s="41">
        <f t="shared" si="103"/>
        <v>0</v>
      </c>
      <c r="Q223" s="41">
        <f t="shared" si="104"/>
        <v>901195000</v>
      </c>
      <c r="R223" s="41">
        <f>K223-(L223+M223)</f>
        <v>235269000</v>
      </c>
      <c r="S223" s="56" t="s">
        <v>273</v>
      </c>
      <c r="T223" s="56" t="s">
        <v>8</v>
      </c>
      <c r="U223" s="2" t="str">
        <f>VLOOKUP(I223,RATES!K$2:L$952,2,FALSE)</f>
        <v>RS</v>
      </c>
    </row>
    <row r="224" spans="1:21" outlineLevel="2" x14ac:dyDescent="0.25">
      <c r="A224" s="8"/>
      <c r="B224" s="8"/>
      <c r="C224" s="8"/>
      <c r="D224" s="8"/>
      <c r="E224" s="8"/>
      <c r="F224" s="8"/>
      <c r="G224" s="8"/>
      <c r="H224" s="12"/>
      <c r="I224" s="12"/>
      <c r="J224" s="16" t="s">
        <v>435</v>
      </c>
      <c r="K224" s="30">
        <f t="shared" ref="K224:R224" si="105">SUBTOTAL(9,K220:K223)</f>
        <v>9872272000</v>
      </c>
      <c r="L224" s="30">
        <f t="shared" si="105"/>
        <v>1791753993</v>
      </c>
      <c r="M224" s="30">
        <f t="shared" si="105"/>
        <v>1276577250</v>
      </c>
      <c r="N224" s="30">
        <f t="shared" si="105"/>
        <v>0</v>
      </c>
      <c r="O224" s="30">
        <f t="shared" si="105"/>
        <v>0</v>
      </c>
      <c r="P224" s="30">
        <f t="shared" si="105"/>
        <v>0</v>
      </c>
      <c r="Q224" s="30">
        <f t="shared" si="105"/>
        <v>1276577250</v>
      </c>
      <c r="R224" s="30">
        <f t="shared" si="105"/>
        <v>6803940757</v>
      </c>
      <c r="S224" s="55"/>
      <c r="T224" s="55"/>
    </row>
    <row r="225" spans="1:21" s="2" customFormat="1" outlineLevel="2" x14ac:dyDescent="0.25">
      <c r="A225" s="3"/>
      <c r="B225" s="3"/>
      <c r="C225" s="3"/>
      <c r="D225" s="3"/>
      <c r="E225" s="3"/>
      <c r="F225" s="3"/>
      <c r="G225" s="3"/>
      <c r="H225" s="15"/>
      <c r="I225" s="15"/>
      <c r="J225" s="20"/>
      <c r="K225" s="35"/>
      <c r="L225" s="35"/>
      <c r="M225" s="35"/>
      <c r="N225" s="35"/>
      <c r="O225" s="35"/>
      <c r="P225" s="35"/>
      <c r="Q225" s="35"/>
      <c r="R225" s="35"/>
      <c r="S225" s="58"/>
      <c r="T225" s="58"/>
    </row>
    <row r="226" spans="1:21" s="2" customFormat="1" outlineLevel="2" x14ac:dyDescent="0.25">
      <c r="A226" s="3"/>
      <c r="B226" s="3"/>
      <c r="C226" s="3"/>
      <c r="D226" s="3"/>
      <c r="E226" s="3"/>
      <c r="F226" s="3"/>
      <c r="G226" s="3"/>
      <c r="H226" s="15"/>
      <c r="I226" s="15"/>
      <c r="J226" s="16" t="s">
        <v>436</v>
      </c>
      <c r="K226" s="35"/>
      <c r="L226" s="35"/>
      <c r="M226" s="35"/>
      <c r="N226" s="35"/>
      <c r="O226" s="35"/>
      <c r="P226" s="35"/>
      <c r="Q226" s="35"/>
      <c r="R226" s="35"/>
      <c r="S226" s="58"/>
      <c r="T226" s="58"/>
    </row>
    <row r="227" spans="1:21" s="2" customFormat="1" ht="15" customHeight="1" outlineLevel="2" x14ac:dyDescent="0.25">
      <c r="A227" s="6">
        <v>31</v>
      </c>
      <c r="B227" s="6" t="s">
        <v>56</v>
      </c>
      <c r="C227" s="6" t="s">
        <v>275</v>
      </c>
      <c r="D227" s="6" t="s">
        <v>22</v>
      </c>
      <c r="E227" s="6" t="s">
        <v>24</v>
      </c>
      <c r="F227" s="6" t="s">
        <v>102</v>
      </c>
      <c r="G227" s="6" t="s">
        <v>168</v>
      </c>
      <c r="H227" s="13">
        <v>30115349</v>
      </c>
      <c r="I227" s="13" t="str">
        <f>CONCATENATE(H227,"-",G227)</f>
        <v>30115349-EJECUCION</v>
      </c>
      <c r="J227" s="17" t="s">
        <v>406</v>
      </c>
      <c r="K227" s="29">
        <v>677044000</v>
      </c>
      <c r="L227" s="41">
        <v>3001000</v>
      </c>
      <c r="M227" s="41">
        <v>674043000</v>
      </c>
      <c r="N227" s="41">
        <v>0</v>
      </c>
      <c r="O227" s="41">
        <v>0</v>
      </c>
      <c r="P227" s="41">
        <f>N227+O227</f>
        <v>0</v>
      </c>
      <c r="Q227" s="41">
        <f>M227-P227</f>
        <v>674043000</v>
      </c>
      <c r="R227" s="41">
        <f>K227-(L227+M227)</f>
        <v>0</v>
      </c>
      <c r="S227" s="56" t="s">
        <v>277</v>
      </c>
      <c r="T227" s="56" t="s">
        <v>8</v>
      </c>
      <c r="U227" s="2" t="str">
        <f>VLOOKUP(I227,RATES!K$2:L$952,2,FALSE)</f>
        <v>RS</v>
      </c>
    </row>
    <row r="228" spans="1:21" outlineLevel="2" x14ac:dyDescent="0.25">
      <c r="A228" s="8"/>
      <c r="B228" s="8"/>
      <c r="C228" s="8"/>
      <c r="D228" s="8"/>
      <c r="E228" s="8"/>
      <c r="F228" s="8"/>
      <c r="G228" s="8"/>
      <c r="H228" s="12"/>
      <c r="I228" s="12"/>
      <c r="J228" s="16" t="s">
        <v>435</v>
      </c>
      <c r="K228" s="30">
        <f t="shared" ref="K228:R228" si="106">SUBTOTAL(9,K227)</f>
        <v>677044000</v>
      </c>
      <c r="L228" s="30">
        <f t="shared" si="106"/>
        <v>3001000</v>
      </c>
      <c r="M228" s="30">
        <f t="shared" si="106"/>
        <v>674043000</v>
      </c>
      <c r="N228" s="30">
        <f t="shared" si="106"/>
        <v>0</v>
      </c>
      <c r="O228" s="30">
        <f t="shared" si="106"/>
        <v>0</v>
      </c>
      <c r="P228" s="30">
        <f t="shared" si="106"/>
        <v>0</v>
      </c>
      <c r="Q228" s="30">
        <f t="shared" si="106"/>
        <v>674043000</v>
      </c>
      <c r="R228" s="30">
        <f t="shared" si="106"/>
        <v>0</v>
      </c>
      <c r="S228" s="55"/>
      <c r="T228" s="55"/>
    </row>
    <row r="229" spans="1:21" outlineLevel="2" x14ac:dyDescent="0.25">
      <c r="A229" s="8"/>
      <c r="B229" s="8"/>
      <c r="C229" s="8"/>
      <c r="D229" s="8"/>
      <c r="E229" s="8"/>
      <c r="F229" s="8"/>
      <c r="G229" s="8"/>
      <c r="H229" s="12"/>
      <c r="I229" s="12"/>
      <c r="J229" s="18"/>
      <c r="K229" s="28"/>
      <c r="L229" s="40"/>
      <c r="M229" s="40"/>
      <c r="N229" s="40"/>
      <c r="O229" s="40"/>
      <c r="P229" s="40"/>
      <c r="Q229" s="40"/>
      <c r="R229" s="40"/>
      <c r="S229" s="55"/>
      <c r="T229" s="55"/>
    </row>
    <row r="230" spans="1:21" outlineLevel="2" x14ac:dyDescent="0.25">
      <c r="A230" s="8"/>
      <c r="B230" s="8"/>
      <c r="C230" s="8"/>
      <c r="D230" s="8"/>
      <c r="E230" s="8"/>
      <c r="F230" s="8"/>
      <c r="G230" s="8"/>
      <c r="H230" s="12"/>
      <c r="I230" s="12"/>
      <c r="J230" s="16" t="s">
        <v>278</v>
      </c>
      <c r="K230" s="28"/>
      <c r="L230" s="40"/>
      <c r="M230" s="40"/>
      <c r="N230" s="40"/>
      <c r="O230" s="40"/>
      <c r="P230" s="40"/>
      <c r="Q230" s="40"/>
      <c r="R230" s="40"/>
      <c r="S230" s="55"/>
      <c r="T230" s="55"/>
    </row>
    <row r="231" spans="1:21" s="2" customFormat="1" ht="15" customHeight="1" outlineLevel="2" x14ac:dyDescent="0.25">
      <c r="A231" s="6">
        <v>29</v>
      </c>
      <c r="B231" s="6" t="s">
        <v>11</v>
      </c>
      <c r="C231" s="6" t="s">
        <v>354</v>
      </c>
      <c r="D231" s="6" t="s">
        <v>22</v>
      </c>
      <c r="E231" s="6" t="s">
        <v>24</v>
      </c>
      <c r="F231" s="6" t="s">
        <v>558</v>
      </c>
      <c r="G231" s="6" t="s">
        <v>168</v>
      </c>
      <c r="H231" s="13">
        <v>30465002</v>
      </c>
      <c r="I231" s="13" t="str">
        <f t="shared" ref="I231:I235" si="107">CONCATENATE(H231,"-",G231)</f>
        <v>30465002-EJECUCION</v>
      </c>
      <c r="J231" s="17" t="s">
        <v>479</v>
      </c>
      <c r="K231" s="29">
        <v>218961000</v>
      </c>
      <c r="L231" s="41">
        <v>0</v>
      </c>
      <c r="M231" s="41">
        <v>30000000</v>
      </c>
      <c r="N231" s="41">
        <v>0</v>
      </c>
      <c r="O231" s="41">
        <v>0</v>
      </c>
      <c r="P231" s="41">
        <f t="shared" ref="P231:P235" si="108">N231+O231</f>
        <v>0</v>
      </c>
      <c r="Q231" s="41">
        <f t="shared" ref="Q231:Q235" si="109">M231-P231</f>
        <v>30000000</v>
      </c>
      <c r="R231" s="41">
        <f>K231-(L231+M231)</f>
        <v>188961000</v>
      </c>
      <c r="S231" s="56" t="s">
        <v>414</v>
      </c>
      <c r="T231" s="56" t="s">
        <v>10</v>
      </c>
      <c r="U231" s="2" t="e">
        <f>VLOOKUP(I231,RATES!K$2:L$952,2,FALSE)</f>
        <v>#N/A</v>
      </c>
    </row>
    <row r="232" spans="1:21" s="2" customFormat="1" ht="15" customHeight="1" outlineLevel="2" x14ac:dyDescent="0.25">
      <c r="A232" s="6">
        <v>31</v>
      </c>
      <c r="B232" s="6" t="s">
        <v>11</v>
      </c>
      <c r="C232" s="6" t="s">
        <v>283</v>
      </c>
      <c r="D232" s="6" t="s">
        <v>22</v>
      </c>
      <c r="E232" s="6" t="s">
        <v>24</v>
      </c>
      <c r="F232" s="6" t="s">
        <v>14</v>
      </c>
      <c r="G232" s="6" t="s">
        <v>168</v>
      </c>
      <c r="H232" s="13">
        <v>30427273</v>
      </c>
      <c r="I232" s="13" t="str">
        <f t="shared" si="107"/>
        <v>30427273-EJECUCION</v>
      </c>
      <c r="J232" s="17" t="s">
        <v>356</v>
      </c>
      <c r="K232" s="29">
        <v>1073021000</v>
      </c>
      <c r="L232" s="41">
        <v>0</v>
      </c>
      <c r="M232" s="41">
        <v>50000000</v>
      </c>
      <c r="N232" s="41">
        <v>0</v>
      </c>
      <c r="O232" s="41">
        <v>0</v>
      </c>
      <c r="P232" s="41">
        <f t="shared" si="108"/>
        <v>0</v>
      </c>
      <c r="Q232" s="41">
        <f t="shared" si="109"/>
        <v>50000000</v>
      </c>
      <c r="R232" s="41">
        <f>K232-(L232+M232)</f>
        <v>1023021000</v>
      </c>
      <c r="S232" s="56" t="s">
        <v>281</v>
      </c>
      <c r="T232" s="56" t="s">
        <v>415</v>
      </c>
      <c r="U232" s="2" t="e">
        <f>VLOOKUP(I232,RATES!K$2:L$952,2,FALSE)</f>
        <v>#N/A</v>
      </c>
    </row>
    <row r="233" spans="1:21" s="2" customFormat="1" ht="15" customHeight="1" outlineLevel="2" x14ac:dyDescent="0.25">
      <c r="A233" s="6">
        <v>31</v>
      </c>
      <c r="B233" s="6" t="s">
        <v>11</v>
      </c>
      <c r="C233" s="6" t="s">
        <v>276</v>
      </c>
      <c r="D233" s="6" t="s">
        <v>22</v>
      </c>
      <c r="E233" s="6" t="s">
        <v>24</v>
      </c>
      <c r="F233" s="6" t="s">
        <v>558</v>
      </c>
      <c r="G233" s="6" t="s">
        <v>168</v>
      </c>
      <c r="H233" s="13">
        <v>30472587</v>
      </c>
      <c r="I233" s="13" t="str">
        <f t="shared" si="107"/>
        <v>30472587-EJECUCION</v>
      </c>
      <c r="J233" s="17" t="s">
        <v>268</v>
      </c>
      <c r="K233" s="29">
        <v>617565000</v>
      </c>
      <c r="L233" s="41">
        <v>0</v>
      </c>
      <c r="M233" s="41">
        <v>60000000</v>
      </c>
      <c r="N233" s="41">
        <v>0</v>
      </c>
      <c r="O233" s="41">
        <v>0</v>
      </c>
      <c r="P233" s="41">
        <f t="shared" si="108"/>
        <v>0</v>
      </c>
      <c r="Q233" s="41">
        <f t="shared" si="109"/>
        <v>60000000</v>
      </c>
      <c r="R233" s="41">
        <f>K233-(L233+M233)</f>
        <v>557565000</v>
      </c>
      <c r="S233" s="56" t="s">
        <v>281</v>
      </c>
      <c r="T233" s="56" t="s">
        <v>308</v>
      </c>
      <c r="U233" s="2" t="e">
        <f>VLOOKUP(I233,RATES!K$2:L$952,2,FALSE)</f>
        <v>#N/A</v>
      </c>
    </row>
    <row r="234" spans="1:21" s="2" customFormat="1" ht="15" customHeight="1" outlineLevel="2" x14ac:dyDescent="0.25">
      <c r="A234" s="6">
        <v>31</v>
      </c>
      <c r="B234" s="6" t="s">
        <v>11</v>
      </c>
      <c r="C234" s="6" t="s">
        <v>274</v>
      </c>
      <c r="D234" s="6" t="s">
        <v>22</v>
      </c>
      <c r="E234" s="6" t="s">
        <v>24</v>
      </c>
      <c r="F234" s="6" t="s">
        <v>558</v>
      </c>
      <c r="G234" s="6" t="s">
        <v>168</v>
      </c>
      <c r="H234" s="13">
        <v>20181416</v>
      </c>
      <c r="I234" s="13" t="str">
        <f t="shared" si="107"/>
        <v>20181416-EJECUCION</v>
      </c>
      <c r="J234" s="17" t="s">
        <v>468</v>
      </c>
      <c r="K234" s="29">
        <v>391426000</v>
      </c>
      <c r="L234" s="41">
        <v>0</v>
      </c>
      <c r="M234" s="41">
        <v>15000000</v>
      </c>
      <c r="N234" s="41">
        <v>0</v>
      </c>
      <c r="O234" s="41">
        <v>0</v>
      </c>
      <c r="P234" s="41">
        <f t="shared" si="108"/>
        <v>0</v>
      </c>
      <c r="Q234" s="41">
        <f t="shared" si="109"/>
        <v>15000000</v>
      </c>
      <c r="R234" s="41">
        <f>K234-(L234+M234)</f>
        <v>376426000</v>
      </c>
      <c r="S234" s="56" t="s">
        <v>281</v>
      </c>
      <c r="T234" s="56" t="s">
        <v>415</v>
      </c>
      <c r="U234" s="2" t="e">
        <f>VLOOKUP(I234,RATES!K$2:L$952,2,FALSE)</f>
        <v>#N/A</v>
      </c>
    </row>
    <row r="235" spans="1:21" s="2" customFormat="1" ht="15" customHeight="1" outlineLevel="2" x14ac:dyDescent="0.25">
      <c r="A235" s="6">
        <v>31</v>
      </c>
      <c r="B235" s="6" t="s">
        <v>11</v>
      </c>
      <c r="C235" s="6" t="s">
        <v>275</v>
      </c>
      <c r="D235" s="6" t="s">
        <v>22</v>
      </c>
      <c r="E235" s="6" t="s">
        <v>24</v>
      </c>
      <c r="F235" s="6" t="s">
        <v>102</v>
      </c>
      <c r="G235" s="6" t="s">
        <v>168</v>
      </c>
      <c r="H235" s="13">
        <v>30480531</v>
      </c>
      <c r="I235" s="13" t="str">
        <f t="shared" si="107"/>
        <v>30480531-EJECUCION</v>
      </c>
      <c r="J235" s="17" t="s">
        <v>371</v>
      </c>
      <c r="K235" s="29">
        <v>469704000</v>
      </c>
      <c r="L235" s="41">
        <v>0</v>
      </c>
      <c r="M235" s="41">
        <v>10000000</v>
      </c>
      <c r="N235" s="41">
        <v>0</v>
      </c>
      <c r="O235" s="41">
        <v>0</v>
      </c>
      <c r="P235" s="41">
        <f t="shared" si="108"/>
        <v>0</v>
      </c>
      <c r="Q235" s="41">
        <f t="shared" si="109"/>
        <v>10000000</v>
      </c>
      <c r="R235" s="41">
        <f>K235-(L235+M235)</f>
        <v>459704000</v>
      </c>
      <c r="S235" s="56" t="s">
        <v>281</v>
      </c>
      <c r="T235" s="56" t="s">
        <v>308</v>
      </c>
      <c r="U235" s="2" t="str">
        <f>VLOOKUP(I235,RATES!K$2:L$952,2,FALSE)</f>
        <v>FI</v>
      </c>
    </row>
    <row r="236" spans="1:21" outlineLevel="2" x14ac:dyDescent="0.25">
      <c r="A236" s="8"/>
      <c r="B236" s="8"/>
      <c r="C236" s="8"/>
      <c r="D236" s="8"/>
      <c r="E236" s="8"/>
      <c r="F236" s="8"/>
      <c r="G236" s="8"/>
      <c r="H236" s="12"/>
      <c r="I236" s="12"/>
      <c r="J236" s="16" t="s">
        <v>291</v>
      </c>
      <c r="K236" s="30">
        <f t="shared" ref="K236:R236" si="110">SUBTOTAL(9,K231:K235)</f>
        <v>2770677000</v>
      </c>
      <c r="L236" s="30">
        <f t="shared" si="110"/>
        <v>0</v>
      </c>
      <c r="M236" s="30">
        <f t="shared" si="110"/>
        <v>165000000</v>
      </c>
      <c r="N236" s="30">
        <f t="shared" si="110"/>
        <v>0</v>
      </c>
      <c r="O236" s="30">
        <f t="shared" si="110"/>
        <v>0</v>
      </c>
      <c r="P236" s="30">
        <f t="shared" si="110"/>
        <v>0</v>
      </c>
      <c r="Q236" s="30">
        <f t="shared" si="110"/>
        <v>165000000</v>
      </c>
      <c r="R236" s="30">
        <f t="shared" si="110"/>
        <v>2605677000</v>
      </c>
      <c r="S236" s="55"/>
      <c r="T236" s="55"/>
    </row>
    <row r="237" spans="1:21" outlineLevel="2" x14ac:dyDescent="0.25">
      <c r="A237" s="8"/>
      <c r="B237" s="8"/>
      <c r="C237" s="8"/>
      <c r="D237" s="8"/>
      <c r="E237" s="8"/>
      <c r="F237" s="8"/>
      <c r="G237" s="8"/>
      <c r="H237" s="12"/>
      <c r="I237" s="12"/>
      <c r="J237" s="18"/>
      <c r="K237" s="28"/>
      <c r="L237" s="40"/>
      <c r="M237" s="40"/>
      <c r="N237" s="40"/>
      <c r="O237" s="40"/>
      <c r="P237" s="40"/>
      <c r="Q237" s="40"/>
      <c r="R237" s="40"/>
      <c r="S237" s="55"/>
      <c r="T237" s="55"/>
    </row>
    <row r="238" spans="1:21" ht="18.75" outlineLevel="1" x14ac:dyDescent="0.3">
      <c r="A238" s="8"/>
      <c r="B238" s="8"/>
      <c r="C238" s="8"/>
      <c r="D238" s="8"/>
      <c r="E238" s="9"/>
      <c r="F238" s="8"/>
      <c r="G238" s="8"/>
      <c r="H238" s="12"/>
      <c r="I238" s="12"/>
      <c r="J238" s="53" t="s">
        <v>179</v>
      </c>
      <c r="K238" s="54">
        <f t="shared" ref="K238:R238" si="111">K236+K224+K228</f>
        <v>13319993000</v>
      </c>
      <c r="L238" s="54">
        <f t="shared" si="111"/>
        <v>1794754993</v>
      </c>
      <c r="M238" s="54">
        <f t="shared" si="111"/>
        <v>2115620250</v>
      </c>
      <c r="N238" s="54">
        <f t="shared" si="111"/>
        <v>0</v>
      </c>
      <c r="O238" s="54">
        <f t="shared" si="111"/>
        <v>0</v>
      </c>
      <c r="P238" s="54">
        <f t="shared" si="111"/>
        <v>0</v>
      </c>
      <c r="Q238" s="54">
        <f t="shared" si="111"/>
        <v>2115620250</v>
      </c>
      <c r="R238" s="54">
        <f t="shared" si="111"/>
        <v>9409617757</v>
      </c>
      <c r="S238" s="55"/>
      <c r="T238" s="55"/>
    </row>
    <row r="239" spans="1:21" s="3" customFormat="1" outlineLevel="1" x14ac:dyDescent="0.25">
      <c r="A239" s="8"/>
      <c r="B239" s="8"/>
      <c r="C239" s="8"/>
      <c r="D239" s="8"/>
      <c r="E239" s="9"/>
      <c r="F239" s="8"/>
      <c r="G239" s="8"/>
      <c r="H239" s="12"/>
      <c r="I239" s="12"/>
      <c r="J239" s="20"/>
      <c r="K239" s="32"/>
      <c r="L239" s="42"/>
      <c r="M239" s="42"/>
      <c r="N239" s="42"/>
      <c r="O239" s="42"/>
      <c r="P239" s="42"/>
      <c r="Q239" s="42"/>
      <c r="R239" s="42"/>
      <c r="S239" s="55"/>
      <c r="T239" s="55"/>
    </row>
    <row r="240" spans="1:21" ht="26.25" outlineLevel="1" x14ac:dyDescent="0.4">
      <c r="A240" s="8"/>
      <c r="B240" s="8"/>
      <c r="C240" s="8"/>
      <c r="D240" s="8"/>
      <c r="E240" s="9"/>
      <c r="F240" s="8"/>
      <c r="G240" s="8"/>
      <c r="H240" s="12"/>
      <c r="I240" s="12"/>
      <c r="J240" s="65" t="s">
        <v>213</v>
      </c>
      <c r="K240" s="32"/>
      <c r="L240" s="42"/>
      <c r="M240" s="42"/>
      <c r="N240" s="42"/>
      <c r="O240" s="42"/>
      <c r="P240" s="42"/>
      <c r="Q240" s="42"/>
      <c r="R240" s="42"/>
      <c r="S240" s="55"/>
      <c r="T240" s="55"/>
    </row>
    <row r="241" spans="1:21" outlineLevel="1" x14ac:dyDescent="0.25">
      <c r="A241" s="8"/>
      <c r="B241" s="8"/>
      <c r="C241" s="8"/>
      <c r="D241" s="8"/>
      <c r="E241" s="9"/>
      <c r="F241" s="8"/>
      <c r="G241" s="8"/>
      <c r="H241" s="12"/>
      <c r="I241" s="12"/>
      <c r="J241" s="16" t="s">
        <v>271</v>
      </c>
      <c r="K241" s="32"/>
      <c r="L241" s="42"/>
      <c r="M241" s="42"/>
      <c r="N241" s="42"/>
      <c r="O241" s="42"/>
      <c r="P241" s="42"/>
      <c r="Q241" s="42"/>
      <c r="R241" s="42"/>
      <c r="S241" s="55"/>
      <c r="T241" s="55"/>
    </row>
    <row r="242" spans="1:21" s="2" customFormat="1" ht="15" customHeight="1" outlineLevel="2" x14ac:dyDescent="0.25">
      <c r="A242" s="6">
        <v>31</v>
      </c>
      <c r="B242" s="6" t="s">
        <v>5</v>
      </c>
      <c r="C242" s="6" t="s">
        <v>283</v>
      </c>
      <c r="D242" s="6" t="s">
        <v>22</v>
      </c>
      <c r="E242" s="6" t="s">
        <v>25</v>
      </c>
      <c r="F242" s="6" t="s">
        <v>88</v>
      </c>
      <c r="G242" s="6" t="s">
        <v>9</v>
      </c>
      <c r="H242" s="13">
        <v>30131517</v>
      </c>
      <c r="I242" s="13" t="str">
        <f t="shared" ref="I242:I245" si="112">CONCATENATE(H242,"-",G242)</f>
        <v>30131517-DISEÑO</v>
      </c>
      <c r="J242" s="17" t="s">
        <v>555</v>
      </c>
      <c r="K242" s="29">
        <v>27000000</v>
      </c>
      <c r="L242" s="41">
        <v>5400000</v>
      </c>
      <c r="M242" s="41">
        <v>21600000</v>
      </c>
      <c r="N242" s="41">
        <v>0</v>
      </c>
      <c r="O242" s="41">
        <v>0</v>
      </c>
      <c r="P242" s="41">
        <f t="shared" ref="P242:P245" si="113">N242+O242</f>
        <v>0</v>
      </c>
      <c r="Q242" s="41">
        <f t="shared" ref="Q242:Q245" si="114">M242-P242</f>
        <v>21600000</v>
      </c>
      <c r="R242" s="41">
        <f>K242-(L242+M242)</f>
        <v>0</v>
      </c>
      <c r="S242" s="56" t="s">
        <v>273</v>
      </c>
      <c r="T242" s="56" t="s">
        <v>8</v>
      </c>
      <c r="U242" s="2" t="str">
        <f>VLOOKUP(I242,RATES!K$2:L$952,2,FALSE)</f>
        <v>RS</v>
      </c>
    </row>
    <row r="243" spans="1:21" s="2" customFormat="1" ht="15" customHeight="1" outlineLevel="2" x14ac:dyDescent="0.25">
      <c r="A243" s="6">
        <v>31</v>
      </c>
      <c r="B243" s="6" t="s">
        <v>5</v>
      </c>
      <c r="C243" s="6" t="s">
        <v>274</v>
      </c>
      <c r="D243" s="6" t="s">
        <v>22</v>
      </c>
      <c r="E243" s="6" t="s">
        <v>25</v>
      </c>
      <c r="F243" s="6" t="s">
        <v>558</v>
      </c>
      <c r="G243" s="6" t="s">
        <v>168</v>
      </c>
      <c r="H243" s="13">
        <v>30047349</v>
      </c>
      <c r="I243" s="13" t="str">
        <f t="shared" si="112"/>
        <v>30047349-EJECUCION</v>
      </c>
      <c r="J243" s="17" t="s">
        <v>592</v>
      </c>
      <c r="K243" s="29">
        <v>1975000000</v>
      </c>
      <c r="L243" s="41">
        <v>1946992316</v>
      </c>
      <c r="M243" s="41">
        <v>14455056</v>
      </c>
      <c r="N243" s="41">
        <v>0</v>
      </c>
      <c r="O243" s="41">
        <v>0</v>
      </c>
      <c r="P243" s="41">
        <f t="shared" si="113"/>
        <v>0</v>
      </c>
      <c r="Q243" s="41">
        <f t="shared" si="114"/>
        <v>14455056</v>
      </c>
      <c r="R243" s="41">
        <f>K243-(L243+M243)</f>
        <v>13552628</v>
      </c>
      <c r="S243" s="56" t="s">
        <v>273</v>
      </c>
      <c r="T243" s="56" t="s">
        <v>8</v>
      </c>
      <c r="U243" s="2" t="str">
        <f>VLOOKUP(I243,RATES!K$2:L$952,2,FALSE)</f>
        <v>RS</v>
      </c>
    </row>
    <row r="244" spans="1:21" s="2" customFormat="1" ht="15" customHeight="1" outlineLevel="2" x14ac:dyDescent="0.25">
      <c r="A244" s="6">
        <v>31</v>
      </c>
      <c r="B244" s="6" t="s">
        <v>5</v>
      </c>
      <c r="C244" s="6" t="s">
        <v>276</v>
      </c>
      <c r="D244" s="6" t="s">
        <v>22</v>
      </c>
      <c r="E244" s="6" t="s">
        <v>25</v>
      </c>
      <c r="F244" s="6" t="s">
        <v>88</v>
      </c>
      <c r="G244" s="6" t="s">
        <v>168</v>
      </c>
      <c r="H244" s="13">
        <v>30046830</v>
      </c>
      <c r="I244" s="13" t="str">
        <f t="shared" si="112"/>
        <v>30046830-EJECUCION</v>
      </c>
      <c r="J244" s="50" t="s">
        <v>572</v>
      </c>
      <c r="K244" s="29">
        <v>748449085</v>
      </c>
      <c r="L244" s="41">
        <v>713793031</v>
      </c>
      <c r="M244" s="41">
        <v>0</v>
      </c>
      <c r="N244" s="41">
        <v>0</v>
      </c>
      <c r="O244" s="41">
        <v>0</v>
      </c>
      <c r="P244" s="41">
        <f t="shared" si="113"/>
        <v>0</v>
      </c>
      <c r="Q244" s="41">
        <f t="shared" si="114"/>
        <v>0</v>
      </c>
      <c r="R244" s="41">
        <f>K244-(L244+M244)</f>
        <v>34656054</v>
      </c>
      <c r="S244" s="56" t="s">
        <v>273</v>
      </c>
      <c r="T244" s="56" t="s">
        <v>8</v>
      </c>
      <c r="U244" s="2" t="str">
        <f>VLOOKUP(I244,RATES!K$2:L$952,2,FALSE)</f>
        <v>RS</v>
      </c>
    </row>
    <row r="245" spans="1:21" s="2" customFormat="1" ht="15" customHeight="1" outlineLevel="2" x14ac:dyDescent="0.25">
      <c r="A245" s="6">
        <v>31</v>
      </c>
      <c r="B245" s="6" t="s">
        <v>5</v>
      </c>
      <c r="C245" s="6" t="s">
        <v>275</v>
      </c>
      <c r="D245" s="6" t="s">
        <v>22</v>
      </c>
      <c r="E245" s="6" t="s">
        <v>25</v>
      </c>
      <c r="F245" s="6" t="s">
        <v>88</v>
      </c>
      <c r="G245" s="6" t="s">
        <v>168</v>
      </c>
      <c r="H245" s="13">
        <v>30342773</v>
      </c>
      <c r="I245" s="13" t="str">
        <f t="shared" si="112"/>
        <v>30342773-EJECUCION</v>
      </c>
      <c r="J245" s="17" t="s">
        <v>107</v>
      </c>
      <c r="K245" s="29">
        <v>6178186000</v>
      </c>
      <c r="L245" s="41">
        <v>135002990</v>
      </c>
      <c r="M245" s="41">
        <v>2039420023</v>
      </c>
      <c r="N245" s="41">
        <v>0</v>
      </c>
      <c r="O245" s="41">
        <v>6698601</v>
      </c>
      <c r="P245" s="41">
        <f t="shared" si="113"/>
        <v>6698601</v>
      </c>
      <c r="Q245" s="41">
        <f t="shared" si="114"/>
        <v>2032721422</v>
      </c>
      <c r="R245" s="41">
        <f>K245-(L245+M245)</f>
        <v>4003762987</v>
      </c>
      <c r="S245" s="56" t="s">
        <v>273</v>
      </c>
      <c r="T245" s="56" t="s">
        <v>8</v>
      </c>
      <c r="U245" s="2" t="str">
        <f>VLOOKUP(I245,RATES!K$2:L$952,2,FALSE)</f>
        <v>RS</v>
      </c>
    </row>
    <row r="246" spans="1:21" outlineLevel="2" x14ac:dyDescent="0.25">
      <c r="A246" s="8"/>
      <c r="B246" s="8"/>
      <c r="C246" s="8"/>
      <c r="D246" s="8"/>
      <c r="E246" s="8"/>
      <c r="F246" s="8"/>
      <c r="G246" s="8"/>
      <c r="H246" s="12"/>
      <c r="I246" s="12"/>
      <c r="J246" s="16" t="s">
        <v>435</v>
      </c>
      <c r="K246" s="30">
        <f t="shared" ref="K246:R246" si="115">SUBTOTAL(9,K242:K245)</f>
        <v>8928635085</v>
      </c>
      <c r="L246" s="30">
        <f t="shared" si="115"/>
        <v>2801188337</v>
      </c>
      <c r="M246" s="30">
        <f t="shared" si="115"/>
        <v>2075475079</v>
      </c>
      <c r="N246" s="30">
        <f t="shared" si="115"/>
        <v>0</v>
      </c>
      <c r="O246" s="30">
        <f t="shared" si="115"/>
        <v>6698601</v>
      </c>
      <c r="P246" s="30">
        <f t="shared" si="115"/>
        <v>6698601</v>
      </c>
      <c r="Q246" s="30">
        <f t="shared" si="115"/>
        <v>2068776478</v>
      </c>
      <c r="R246" s="30">
        <f t="shared" si="115"/>
        <v>4051971669</v>
      </c>
      <c r="S246" s="55"/>
      <c r="T246" s="55"/>
    </row>
    <row r="247" spans="1:21" ht="10.5" customHeight="1" outlineLevel="2" x14ac:dyDescent="0.25">
      <c r="A247" s="8"/>
      <c r="B247" s="8"/>
      <c r="C247" s="8"/>
      <c r="D247" s="8"/>
      <c r="E247" s="8"/>
      <c r="F247" s="8"/>
      <c r="G247" s="8"/>
      <c r="H247" s="12"/>
      <c r="I247" s="12"/>
      <c r="J247" s="18"/>
      <c r="K247" s="28"/>
      <c r="L247" s="40"/>
      <c r="M247" s="40"/>
      <c r="N247" s="40"/>
      <c r="O247" s="40"/>
      <c r="P247" s="40"/>
      <c r="Q247" s="40"/>
      <c r="R247" s="40"/>
      <c r="S247" s="55"/>
      <c r="T247" s="55"/>
    </row>
    <row r="248" spans="1:21" outlineLevel="2" x14ac:dyDescent="0.25">
      <c r="A248" s="8"/>
      <c r="B248" s="8"/>
      <c r="C248" s="8"/>
      <c r="D248" s="8"/>
      <c r="E248" s="8"/>
      <c r="F248" s="8"/>
      <c r="G248" s="8"/>
      <c r="H248" s="12"/>
      <c r="I248" s="12"/>
      <c r="J248" s="16" t="s">
        <v>436</v>
      </c>
      <c r="K248" s="28"/>
      <c r="L248" s="40"/>
      <c r="M248" s="40"/>
      <c r="N248" s="40"/>
      <c r="O248" s="40"/>
      <c r="P248" s="40"/>
      <c r="Q248" s="40"/>
      <c r="R248" s="40"/>
      <c r="S248" s="55"/>
      <c r="T248" s="55"/>
    </row>
    <row r="249" spans="1:21" s="2" customFormat="1" ht="15" customHeight="1" outlineLevel="2" x14ac:dyDescent="0.25">
      <c r="A249" s="6">
        <v>29</v>
      </c>
      <c r="B249" s="6" t="s">
        <v>56</v>
      </c>
      <c r="C249" s="6" t="s">
        <v>286</v>
      </c>
      <c r="D249" s="6" t="s">
        <v>22</v>
      </c>
      <c r="E249" s="6" t="s">
        <v>25</v>
      </c>
      <c r="F249" s="6" t="s">
        <v>558</v>
      </c>
      <c r="G249" s="6" t="s">
        <v>168</v>
      </c>
      <c r="H249" s="13">
        <v>30188272</v>
      </c>
      <c r="I249" s="13" t="str">
        <f t="shared" ref="I249:I250" si="116">CONCATENATE(H249,"-",G249)</f>
        <v>30188272-EJECUCION</v>
      </c>
      <c r="J249" s="17" t="s">
        <v>303</v>
      </c>
      <c r="K249" s="29">
        <v>129544000</v>
      </c>
      <c r="L249" s="41">
        <v>0</v>
      </c>
      <c r="M249" s="41">
        <v>129544000</v>
      </c>
      <c r="N249" s="41">
        <v>0</v>
      </c>
      <c r="O249" s="41">
        <v>0</v>
      </c>
      <c r="P249" s="41">
        <f t="shared" ref="P249:P250" si="117">N249+O249</f>
        <v>0</v>
      </c>
      <c r="Q249" s="41">
        <f t="shared" ref="Q249:Q250" si="118">M249-P249</f>
        <v>129544000</v>
      </c>
      <c r="R249" s="41">
        <f>K249-(L249+M249)</f>
        <v>0</v>
      </c>
      <c r="S249" s="56" t="s">
        <v>273</v>
      </c>
      <c r="T249" s="56" t="s">
        <v>10</v>
      </c>
      <c r="U249" s="2">
        <f>VLOOKUP(I249,RATES!K$2:L$952,2,FALSE)</f>
        <v>0</v>
      </c>
    </row>
    <row r="250" spans="1:21" s="2" customFormat="1" ht="15" customHeight="1" outlineLevel="2" x14ac:dyDescent="0.25">
      <c r="A250" s="6">
        <v>31</v>
      </c>
      <c r="B250" s="6" t="s">
        <v>56</v>
      </c>
      <c r="C250" s="6" t="s">
        <v>288</v>
      </c>
      <c r="D250" s="6" t="s">
        <v>22</v>
      </c>
      <c r="E250" s="6" t="s">
        <v>25</v>
      </c>
      <c r="F250" s="6" t="s">
        <v>88</v>
      </c>
      <c r="G250" s="6" t="s">
        <v>168</v>
      </c>
      <c r="H250" s="13">
        <v>30248522</v>
      </c>
      <c r="I250" s="13" t="str">
        <f t="shared" si="116"/>
        <v>30248522-EJECUCION</v>
      </c>
      <c r="J250" s="17" t="s">
        <v>304</v>
      </c>
      <c r="K250" s="29">
        <v>1053374000</v>
      </c>
      <c r="L250" s="41">
        <v>2500000</v>
      </c>
      <c r="M250" s="41">
        <v>200000000</v>
      </c>
      <c r="N250" s="41">
        <v>0</v>
      </c>
      <c r="O250" s="41">
        <v>0</v>
      </c>
      <c r="P250" s="41">
        <f t="shared" si="117"/>
        <v>0</v>
      </c>
      <c r="Q250" s="41">
        <f t="shared" si="118"/>
        <v>200000000</v>
      </c>
      <c r="R250" s="41">
        <f>K250-(L250+M250)</f>
        <v>850874000</v>
      </c>
      <c r="S250" s="56" t="s">
        <v>277</v>
      </c>
      <c r="T250" s="56" t="s">
        <v>8</v>
      </c>
      <c r="U250" s="2" t="str">
        <f>VLOOKUP(I250,RATES!K$2:L$952,2,FALSE)</f>
        <v>RS</v>
      </c>
    </row>
    <row r="251" spans="1:21" outlineLevel="2" x14ac:dyDescent="0.25">
      <c r="A251" s="8"/>
      <c r="B251" s="8"/>
      <c r="C251" s="8"/>
      <c r="D251" s="8"/>
      <c r="E251" s="8"/>
      <c r="F251" s="8"/>
      <c r="G251" s="8"/>
      <c r="H251" s="12"/>
      <c r="I251" s="12"/>
      <c r="J251" s="16" t="s">
        <v>336</v>
      </c>
      <c r="K251" s="30">
        <f t="shared" ref="K251:R251" si="119">SUBTOTAL(9,K249:K250)</f>
        <v>1182918000</v>
      </c>
      <c r="L251" s="30">
        <f t="shared" si="119"/>
        <v>2500000</v>
      </c>
      <c r="M251" s="30">
        <f t="shared" si="119"/>
        <v>329544000</v>
      </c>
      <c r="N251" s="30">
        <f t="shared" si="119"/>
        <v>0</v>
      </c>
      <c r="O251" s="30">
        <f t="shared" si="119"/>
        <v>0</v>
      </c>
      <c r="P251" s="30">
        <f t="shared" si="119"/>
        <v>0</v>
      </c>
      <c r="Q251" s="30">
        <f t="shared" si="119"/>
        <v>329544000</v>
      </c>
      <c r="R251" s="30">
        <f t="shared" si="119"/>
        <v>850874000</v>
      </c>
      <c r="S251" s="55"/>
      <c r="T251" s="55"/>
    </row>
    <row r="252" spans="1:21" ht="6" customHeight="1" outlineLevel="2" x14ac:dyDescent="0.25">
      <c r="A252" s="8"/>
      <c r="B252" s="8"/>
      <c r="C252" s="8"/>
      <c r="D252" s="8"/>
      <c r="E252" s="8"/>
      <c r="F252" s="8"/>
      <c r="G252" s="8"/>
      <c r="H252" s="12"/>
      <c r="I252" s="12"/>
      <c r="J252" s="18"/>
      <c r="K252" s="28"/>
      <c r="L252" s="40"/>
      <c r="M252" s="40"/>
      <c r="N252" s="40"/>
      <c r="O252" s="40"/>
      <c r="P252" s="40"/>
      <c r="Q252" s="40"/>
      <c r="R252" s="40"/>
      <c r="S252" s="55"/>
      <c r="T252" s="55"/>
    </row>
    <row r="253" spans="1:21" outlineLevel="2" x14ac:dyDescent="0.25">
      <c r="A253" s="8"/>
      <c r="B253" s="8"/>
      <c r="C253" s="8"/>
      <c r="D253" s="8"/>
      <c r="E253" s="8"/>
      <c r="F253" s="8"/>
      <c r="G253" s="8"/>
      <c r="H253" s="12"/>
      <c r="I253" s="12"/>
      <c r="J253" s="16" t="s">
        <v>278</v>
      </c>
      <c r="K253" s="28"/>
      <c r="L253" s="40"/>
      <c r="M253" s="40"/>
      <c r="N253" s="40"/>
      <c r="O253" s="40"/>
      <c r="P253" s="40"/>
      <c r="Q253" s="40"/>
      <c r="R253" s="40"/>
      <c r="S253" s="55"/>
      <c r="T253" s="55"/>
    </row>
    <row r="254" spans="1:21" s="2" customFormat="1" ht="15" customHeight="1" outlineLevel="2" x14ac:dyDescent="0.25">
      <c r="A254" s="6">
        <v>31</v>
      </c>
      <c r="B254" s="6" t="s">
        <v>11</v>
      </c>
      <c r="C254" s="6" t="s">
        <v>275</v>
      </c>
      <c r="D254" s="6" t="s">
        <v>22</v>
      </c>
      <c r="E254" s="6" t="s">
        <v>25</v>
      </c>
      <c r="F254" s="6" t="s">
        <v>102</v>
      </c>
      <c r="G254" s="6" t="s">
        <v>168</v>
      </c>
      <c r="H254" s="13">
        <v>30459455</v>
      </c>
      <c r="I254" s="13" t="str">
        <f t="shared" ref="I254:I257" si="120">CONCATENATE(H254,"-",G254)</f>
        <v>30459455-EJECUCION</v>
      </c>
      <c r="J254" s="17" t="s">
        <v>353</v>
      </c>
      <c r="K254" s="29">
        <v>305031000</v>
      </c>
      <c r="L254" s="41">
        <v>0</v>
      </c>
      <c r="M254" s="41">
        <v>50000000</v>
      </c>
      <c r="N254" s="41">
        <v>0</v>
      </c>
      <c r="O254" s="41">
        <v>0</v>
      </c>
      <c r="P254" s="41">
        <f t="shared" ref="P254:P257" si="121">N254+O254</f>
        <v>0</v>
      </c>
      <c r="Q254" s="41">
        <f t="shared" ref="Q254:Q257" si="122">M254-P254</f>
        <v>50000000</v>
      </c>
      <c r="R254" s="41">
        <f>K254-(L254+M254)</f>
        <v>255031000</v>
      </c>
      <c r="S254" s="56" t="s">
        <v>414</v>
      </c>
      <c r="T254" s="56" t="s">
        <v>10</v>
      </c>
      <c r="U254" s="2" t="e">
        <f>VLOOKUP(I254,RATES!K$2:L$952,2,FALSE)</f>
        <v>#N/A</v>
      </c>
    </row>
    <row r="255" spans="1:21" s="2" customFormat="1" ht="15" customHeight="1" outlineLevel="2" x14ac:dyDescent="0.25">
      <c r="A255" s="6">
        <v>31</v>
      </c>
      <c r="B255" s="6" t="s">
        <v>11</v>
      </c>
      <c r="C255" s="6" t="s">
        <v>283</v>
      </c>
      <c r="D255" s="6" t="s">
        <v>22</v>
      </c>
      <c r="E255" s="6" t="s">
        <v>25</v>
      </c>
      <c r="F255" s="6" t="s">
        <v>88</v>
      </c>
      <c r="G255" s="6" t="s">
        <v>9</v>
      </c>
      <c r="H255" s="13">
        <v>30474433</v>
      </c>
      <c r="I255" s="13" t="str">
        <f t="shared" si="120"/>
        <v>30474433-DISEÑO</v>
      </c>
      <c r="J255" s="17" t="s">
        <v>257</v>
      </c>
      <c r="K255" s="29">
        <v>33856000</v>
      </c>
      <c r="L255" s="41">
        <v>0</v>
      </c>
      <c r="M255" s="41">
        <v>3385600</v>
      </c>
      <c r="N255" s="41">
        <v>0</v>
      </c>
      <c r="O255" s="41">
        <v>0</v>
      </c>
      <c r="P255" s="41">
        <f t="shared" si="121"/>
        <v>0</v>
      </c>
      <c r="Q255" s="41">
        <f t="shared" si="122"/>
        <v>3385600</v>
      </c>
      <c r="R255" s="41">
        <f>K255-(L255+M255)</f>
        <v>30470400</v>
      </c>
      <c r="S255" s="56" t="s">
        <v>281</v>
      </c>
      <c r="T255" s="56" t="s">
        <v>308</v>
      </c>
      <c r="U255" s="2" t="e">
        <f>VLOOKUP(I255,RATES!K$2:L$952,2,FALSE)</f>
        <v>#N/A</v>
      </c>
    </row>
    <row r="256" spans="1:21" s="2" customFormat="1" ht="15" customHeight="1" outlineLevel="2" x14ac:dyDescent="0.25">
      <c r="A256" s="6">
        <v>31</v>
      </c>
      <c r="B256" s="6" t="s">
        <v>11</v>
      </c>
      <c r="C256" s="6" t="s">
        <v>283</v>
      </c>
      <c r="D256" s="6" t="s">
        <v>22</v>
      </c>
      <c r="E256" s="6" t="s">
        <v>25</v>
      </c>
      <c r="F256" s="6" t="s">
        <v>88</v>
      </c>
      <c r="G256" s="6" t="s">
        <v>168</v>
      </c>
      <c r="H256" s="13">
        <v>30116480</v>
      </c>
      <c r="I256" s="13" t="str">
        <f t="shared" si="120"/>
        <v>30116480-EJECUCION</v>
      </c>
      <c r="J256" s="17" t="s">
        <v>480</v>
      </c>
      <c r="K256" s="29">
        <v>167764000</v>
      </c>
      <c r="L256" s="41">
        <v>0</v>
      </c>
      <c r="M256" s="41">
        <v>10000000</v>
      </c>
      <c r="N256" s="41">
        <v>0</v>
      </c>
      <c r="O256" s="41">
        <v>0</v>
      </c>
      <c r="P256" s="41">
        <f t="shared" si="121"/>
        <v>0</v>
      </c>
      <c r="Q256" s="41">
        <f t="shared" si="122"/>
        <v>10000000</v>
      </c>
      <c r="R256" s="41">
        <f>K256-(L256+M256)</f>
        <v>157764000</v>
      </c>
      <c r="S256" s="56" t="s">
        <v>281</v>
      </c>
      <c r="T256" s="56" t="s">
        <v>415</v>
      </c>
      <c r="U256" s="2" t="e">
        <f>VLOOKUP(I256,RATES!K$2:L$952,2,FALSE)</f>
        <v>#N/A</v>
      </c>
    </row>
    <row r="257" spans="1:21" s="2" customFormat="1" ht="15" customHeight="1" outlineLevel="2" x14ac:dyDescent="0.25">
      <c r="A257" s="6">
        <v>31</v>
      </c>
      <c r="B257" s="6" t="s">
        <v>11</v>
      </c>
      <c r="C257" s="6" t="s">
        <v>287</v>
      </c>
      <c r="D257" s="6" t="s">
        <v>22</v>
      </c>
      <c r="E257" s="6" t="s">
        <v>25</v>
      </c>
      <c r="F257" s="6" t="s">
        <v>88</v>
      </c>
      <c r="G257" s="6" t="s">
        <v>168</v>
      </c>
      <c r="H257" s="13">
        <v>30328273</v>
      </c>
      <c r="I257" s="13" t="str">
        <f t="shared" si="120"/>
        <v>30328273-EJECUCION</v>
      </c>
      <c r="J257" s="17" t="s">
        <v>481</v>
      </c>
      <c r="K257" s="29">
        <v>100500000</v>
      </c>
      <c r="L257" s="41">
        <v>0</v>
      </c>
      <c r="M257" s="41">
        <v>10000000</v>
      </c>
      <c r="N257" s="41">
        <v>0</v>
      </c>
      <c r="O257" s="41">
        <v>0</v>
      </c>
      <c r="P257" s="41">
        <f t="shared" si="121"/>
        <v>0</v>
      </c>
      <c r="Q257" s="41">
        <f t="shared" si="122"/>
        <v>10000000</v>
      </c>
      <c r="R257" s="41">
        <f>K257-(L257+M257)</f>
        <v>90500000</v>
      </c>
      <c r="S257" s="56" t="s">
        <v>281</v>
      </c>
      <c r="T257" s="56" t="s">
        <v>415</v>
      </c>
      <c r="U257" s="2" t="e">
        <f>VLOOKUP(I257,RATES!K$2:L$952,2,FALSE)</f>
        <v>#N/A</v>
      </c>
    </row>
    <row r="258" spans="1:21" outlineLevel="2" x14ac:dyDescent="0.25">
      <c r="A258" s="8"/>
      <c r="B258" s="8"/>
      <c r="C258" s="8"/>
      <c r="D258" s="8"/>
      <c r="E258" s="8"/>
      <c r="F258" s="8"/>
      <c r="G258" s="8"/>
      <c r="H258" s="12"/>
      <c r="I258" s="12"/>
      <c r="J258" s="16" t="s">
        <v>291</v>
      </c>
      <c r="K258" s="30">
        <f t="shared" ref="K258:R258" si="123">SUBTOTAL(9,K254:K257)</f>
        <v>607151000</v>
      </c>
      <c r="L258" s="30">
        <f t="shared" si="123"/>
        <v>0</v>
      </c>
      <c r="M258" s="30">
        <f t="shared" si="123"/>
        <v>73385600</v>
      </c>
      <c r="N258" s="30">
        <f t="shared" si="123"/>
        <v>0</v>
      </c>
      <c r="O258" s="30">
        <f t="shared" si="123"/>
        <v>0</v>
      </c>
      <c r="P258" s="30">
        <f t="shared" si="123"/>
        <v>0</v>
      </c>
      <c r="Q258" s="30">
        <f t="shared" si="123"/>
        <v>73385600</v>
      </c>
      <c r="R258" s="30">
        <f t="shared" si="123"/>
        <v>533765400</v>
      </c>
      <c r="S258" s="55"/>
      <c r="T258" s="55"/>
    </row>
    <row r="259" spans="1:21" ht="9.75" customHeight="1" outlineLevel="2" x14ac:dyDescent="0.25">
      <c r="A259" s="8"/>
      <c r="B259" s="8"/>
      <c r="C259" s="8"/>
      <c r="D259" s="8"/>
      <c r="E259" s="8"/>
      <c r="F259" s="8"/>
      <c r="G259" s="8"/>
      <c r="H259" s="12"/>
      <c r="I259" s="12"/>
      <c r="J259" s="18"/>
      <c r="K259" s="28"/>
      <c r="L259" s="40"/>
      <c r="M259" s="40"/>
      <c r="N259" s="40"/>
      <c r="O259" s="40"/>
      <c r="P259" s="40"/>
      <c r="Q259" s="40"/>
      <c r="R259" s="40"/>
      <c r="S259" s="55"/>
      <c r="T259" s="55"/>
    </row>
    <row r="260" spans="1:21" ht="18.75" outlineLevel="1" x14ac:dyDescent="0.3">
      <c r="A260" s="8"/>
      <c r="B260" s="8"/>
      <c r="C260" s="8"/>
      <c r="D260" s="8"/>
      <c r="E260" s="9"/>
      <c r="F260" s="8"/>
      <c r="G260" s="8"/>
      <c r="H260" s="12"/>
      <c r="I260" s="12"/>
      <c r="J260" s="53" t="s">
        <v>180</v>
      </c>
      <c r="K260" s="54">
        <f t="shared" ref="K260:R260" si="124">K258+K251+K246</f>
        <v>10718704085</v>
      </c>
      <c r="L260" s="54">
        <f t="shared" si="124"/>
        <v>2803688337</v>
      </c>
      <c r="M260" s="54">
        <f t="shared" si="124"/>
        <v>2478404679</v>
      </c>
      <c r="N260" s="54">
        <f t="shared" si="124"/>
        <v>0</v>
      </c>
      <c r="O260" s="54">
        <f t="shared" si="124"/>
        <v>6698601</v>
      </c>
      <c r="P260" s="54">
        <f t="shared" si="124"/>
        <v>6698601</v>
      </c>
      <c r="Q260" s="54">
        <f t="shared" si="124"/>
        <v>2471706078</v>
      </c>
      <c r="R260" s="54">
        <f t="shared" si="124"/>
        <v>5436611069</v>
      </c>
      <c r="S260" s="55"/>
      <c r="T260" s="55"/>
    </row>
    <row r="261" spans="1:21" s="3" customFormat="1" ht="10.5" customHeight="1" outlineLevel="1" x14ac:dyDescent="0.25">
      <c r="A261" s="8"/>
      <c r="B261" s="8"/>
      <c r="C261" s="8"/>
      <c r="D261" s="8"/>
      <c r="E261" s="9"/>
      <c r="F261" s="8"/>
      <c r="G261" s="8"/>
      <c r="H261" s="12"/>
      <c r="I261" s="12"/>
      <c r="J261" s="20"/>
      <c r="K261" s="32"/>
      <c r="L261" s="42"/>
      <c r="M261" s="42"/>
      <c r="N261" s="42"/>
      <c r="O261" s="42"/>
      <c r="P261" s="42"/>
      <c r="Q261" s="42"/>
      <c r="R261" s="42"/>
      <c r="S261" s="55"/>
      <c r="T261" s="55"/>
    </row>
    <row r="262" spans="1:21" ht="26.25" outlineLevel="1" x14ac:dyDescent="0.4">
      <c r="A262" s="8"/>
      <c r="B262" s="8"/>
      <c r="C262" s="8"/>
      <c r="D262" s="8"/>
      <c r="E262" s="9"/>
      <c r="F262" s="8"/>
      <c r="G262" s="8"/>
      <c r="H262" s="12"/>
      <c r="I262" s="12"/>
      <c r="J262" s="65" t="s">
        <v>214</v>
      </c>
      <c r="K262" s="32"/>
      <c r="L262" s="42"/>
      <c r="M262" s="42"/>
      <c r="N262" s="42"/>
      <c r="O262" s="42"/>
      <c r="P262" s="42"/>
      <c r="Q262" s="42"/>
      <c r="R262" s="42"/>
      <c r="S262" s="55"/>
      <c r="T262" s="55"/>
    </row>
    <row r="263" spans="1:21" outlineLevel="1" x14ac:dyDescent="0.25">
      <c r="A263" s="8"/>
      <c r="B263" s="8"/>
      <c r="C263" s="8"/>
      <c r="D263" s="8"/>
      <c r="E263" s="9"/>
      <c r="F263" s="8"/>
      <c r="G263" s="8"/>
      <c r="H263" s="12"/>
      <c r="I263" s="12"/>
      <c r="J263" s="16" t="s">
        <v>271</v>
      </c>
      <c r="K263" s="32"/>
      <c r="L263" s="42"/>
      <c r="M263" s="42"/>
      <c r="N263" s="42"/>
      <c r="O263" s="42"/>
      <c r="P263" s="42"/>
      <c r="Q263" s="42"/>
      <c r="R263" s="42"/>
      <c r="S263" s="55"/>
      <c r="T263" s="55"/>
    </row>
    <row r="264" spans="1:21" s="2" customFormat="1" ht="15" customHeight="1" outlineLevel="2" x14ac:dyDescent="0.25">
      <c r="A264" s="6">
        <v>31</v>
      </c>
      <c r="B264" s="6" t="s">
        <v>5</v>
      </c>
      <c r="C264" s="6" t="s">
        <v>283</v>
      </c>
      <c r="D264" s="6" t="s">
        <v>22</v>
      </c>
      <c r="E264" s="6" t="s">
        <v>26</v>
      </c>
      <c r="F264" s="6" t="s">
        <v>15</v>
      </c>
      <c r="G264" s="6" t="s">
        <v>168</v>
      </c>
      <c r="H264" s="13">
        <v>30088011</v>
      </c>
      <c r="I264" s="13" t="str">
        <f t="shared" ref="I264:I266" si="125">CONCATENATE(H264,"-",G264)</f>
        <v>30088011-EJECUCION</v>
      </c>
      <c r="J264" s="17" t="s">
        <v>126</v>
      </c>
      <c r="K264" s="29">
        <v>452879000</v>
      </c>
      <c r="L264" s="41">
        <v>0</v>
      </c>
      <c r="M264" s="41">
        <v>0</v>
      </c>
      <c r="N264" s="41">
        <v>0</v>
      </c>
      <c r="O264" s="41">
        <v>0</v>
      </c>
      <c r="P264" s="41">
        <f t="shared" ref="P264:P266" si="126">N264+O264</f>
        <v>0</v>
      </c>
      <c r="Q264" s="41">
        <f t="shared" ref="Q264:Q266" si="127">M264-P264</f>
        <v>0</v>
      </c>
      <c r="R264" s="41">
        <f>K264-(L264+M264)</f>
        <v>452879000</v>
      </c>
      <c r="S264" s="56" t="s">
        <v>273</v>
      </c>
      <c r="T264" s="56" t="s">
        <v>142</v>
      </c>
      <c r="U264" s="2">
        <f>VLOOKUP(I264,RATES!K$2:L$952,2,FALSE)</f>
        <v>0</v>
      </c>
    </row>
    <row r="265" spans="1:21" s="2" customFormat="1" ht="15" customHeight="1" outlineLevel="2" x14ac:dyDescent="0.25">
      <c r="A265" s="6">
        <v>31</v>
      </c>
      <c r="B265" s="6" t="s">
        <v>5</v>
      </c>
      <c r="C265" s="6" t="s">
        <v>283</v>
      </c>
      <c r="D265" s="6" t="s">
        <v>22</v>
      </c>
      <c r="E265" s="6" t="s">
        <v>26</v>
      </c>
      <c r="F265" s="6" t="s">
        <v>102</v>
      </c>
      <c r="G265" s="6" t="s">
        <v>168</v>
      </c>
      <c r="H265" s="13">
        <v>30212372</v>
      </c>
      <c r="I265" s="13" t="str">
        <f t="shared" si="125"/>
        <v>30212372-EJECUCION</v>
      </c>
      <c r="J265" s="6" t="s">
        <v>571</v>
      </c>
      <c r="K265" s="29">
        <v>339876608</v>
      </c>
      <c r="L265" s="41">
        <v>294876608</v>
      </c>
      <c r="M265" s="41">
        <v>0</v>
      </c>
      <c r="N265" s="41">
        <v>0</v>
      </c>
      <c r="O265" s="41">
        <v>0</v>
      </c>
      <c r="P265" s="41">
        <f t="shared" si="126"/>
        <v>0</v>
      </c>
      <c r="Q265" s="41">
        <f t="shared" si="127"/>
        <v>0</v>
      </c>
      <c r="R265" s="41">
        <f>K265-(L265+M265)</f>
        <v>45000000</v>
      </c>
      <c r="S265" s="56" t="s">
        <v>273</v>
      </c>
      <c r="T265" s="56" t="s">
        <v>8</v>
      </c>
      <c r="U265" s="2" t="str">
        <f>VLOOKUP(I265,RATES!K$2:L$952,2,FALSE)</f>
        <v>RS</v>
      </c>
    </row>
    <row r="266" spans="1:21" s="2" customFormat="1" ht="15" customHeight="1" outlineLevel="2" x14ac:dyDescent="0.25">
      <c r="A266" s="6">
        <v>31</v>
      </c>
      <c r="B266" s="6" t="s">
        <v>5</v>
      </c>
      <c r="C266" s="6" t="s">
        <v>283</v>
      </c>
      <c r="D266" s="6" t="s">
        <v>22</v>
      </c>
      <c r="E266" s="6" t="s">
        <v>26</v>
      </c>
      <c r="F266" s="6" t="s">
        <v>102</v>
      </c>
      <c r="G266" s="6" t="s">
        <v>168</v>
      </c>
      <c r="H266" s="13">
        <v>30212472</v>
      </c>
      <c r="I266" s="13" t="str">
        <f t="shared" si="125"/>
        <v>30212472-EJECUCION</v>
      </c>
      <c r="J266" s="6" t="s">
        <v>570</v>
      </c>
      <c r="K266" s="29">
        <v>451393359</v>
      </c>
      <c r="L266" s="41">
        <v>424766706</v>
      </c>
      <c r="M266" s="41">
        <v>0</v>
      </c>
      <c r="N266" s="41">
        <v>0</v>
      </c>
      <c r="O266" s="41">
        <v>0</v>
      </c>
      <c r="P266" s="41">
        <f t="shared" si="126"/>
        <v>0</v>
      </c>
      <c r="Q266" s="41">
        <f t="shared" si="127"/>
        <v>0</v>
      </c>
      <c r="R266" s="41">
        <f>K266-(L266+M266)</f>
        <v>26626653</v>
      </c>
      <c r="S266" s="56" t="s">
        <v>273</v>
      </c>
      <c r="T266" s="56" t="s">
        <v>8</v>
      </c>
      <c r="U266" s="2" t="str">
        <f>VLOOKUP(I266,RATES!K$2:L$952,2,FALSE)</f>
        <v>RS</v>
      </c>
    </row>
    <row r="267" spans="1:21" outlineLevel="2" x14ac:dyDescent="0.25">
      <c r="A267" s="8"/>
      <c r="B267" s="8"/>
      <c r="C267" s="8"/>
      <c r="D267" s="8"/>
      <c r="E267" s="8"/>
      <c r="F267" s="8"/>
      <c r="G267" s="8"/>
      <c r="H267" s="12"/>
      <c r="I267" s="12"/>
      <c r="J267" s="22" t="s">
        <v>435</v>
      </c>
      <c r="K267" s="33">
        <f>SUBTOTAL(9,K264:K266)</f>
        <v>1244148967</v>
      </c>
      <c r="L267" s="33">
        <f>SUBTOTAL(9,L264:L266)</f>
        <v>719643314</v>
      </c>
      <c r="M267" s="33">
        <f t="shared" ref="M267:R267" si="128">SUBTOTAL(9,M264:M266)</f>
        <v>0</v>
      </c>
      <c r="N267" s="33">
        <f t="shared" si="128"/>
        <v>0</v>
      </c>
      <c r="O267" s="33">
        <f t="shared" si="128"/>
        <v>0</v>
      </c>
      <c r="P267" s="33">
        <f t="shared" si="128"/>
        <v>0</v>
      </c>
      <c r="Q267" s="33">
        <f t="shared" si="128"/>
        <v>0</v>
      </c>
      <c r="R267" s="33">
        <f t="shared" si="128"/>
        <v>524505653</v>
      </c>
      <c r="S267" s="55"/>
      <c r="T267" s="55"/>
    </row>
    <row r="268" spans="1:21" ht="9.75" customHeight="1" outlineLevel="2" x14ac:dyDescent="0.25">
      <c r="A268" s="8"/>
      <c r="B268" s="8"/>
      <c r="C268" s="8"/>
      <c r="D268" s="8"/>
      <c r="E268" s="8"/>
      <c r="F268" s="8"/>
      <c r="G268" s="8"/>
      <c r="H268" s="12"/>
      <c r="I268" s="12"/>
      <c r="J268" s="18"/>
      <c r="K268" s="28"/>
      <c r="L268" s="40"/>
      <c r="M268" s="40"/>
      <c r="N268" s="40"/>
      <c r="O268" s="40"/>
      <c r="P268" s="40"/>
      <c r="Q268" s="40"/>
      <c r="R268" s="40"/>
      <c r="S268" s="55"/>
      <c r="T268" s="55"/>
    </row>
    <row r="269" spans="1:21" outlineLevel="2" x14ac:dyDescent="0.25">
      <c r="A269" s="8"/>
      <c r="B269" s="8"/>
      <c r="C269" s="8"/>
      <c r="D269" s="8"/>
      <c r="E269" s="8"/>
      <c r="F269" s="8"/>
      <c r="G269" s="8"/>
      <c r="H269" s="12"/>
      <c r="I269" s="12"/>
      <c r="J269" s="16" t="s">
        <v>436</v>
      </c>
      <c r="K269" s="28"/>
      <c r="L269" s="40"/>
      <c r="M269" s="40"/>
      <c r="N269" s="40"/>
      <c r="O269" s="40"/>
      <c r="P269" s="40"/>
      <c r="Q269" s="40"/>
      <c r="R269" s="40"/>
      <c r="S269" s="55"/>
      <c r="T269" s="55"/>
    </row>
    <row r="270" spans="1:21" s="2" customFormat="1" ht="15" customHeight="1" outlineLevel="2" x14ac:dyDescent="0.25">
      <c r="A270" s="6">
        <v>31</v>
      </c>
      <c r="B270" s="6" t="s">
        <v>56</v>
      </c>
      <c r="C270" s="6" t="s">
        <v>275</v>
      </c>
      <c r="D270" s="6" t="s">
        <v>22</v>
      </c>
      <c r="E270" s="6" t="s">
        <v>26</v>
      </c>
      <c r="F270" s="6" t="s">
        <v>102</v>
      </c>
      <c r="G270" s="6" t="s">
        <v>168</v>
      </c>
      <c r="H270" s="13">
        <v>30130451</v>
      </c>
      <c r="I270" s="13" t="str">
        <f t="shared" ref="I270:I273" si="129">CONCATENATE(H270,"-",G270)</f>
        <v>30130451-EJECUCION</v>
      </c>
      <c r="J270" s="17" t="s">
        <v>305</v>
      </c>
      <c r="K270" s="29">
        <v>547328000</v>
      </c>
      <c r="L270" s="41">
        <v>176857169</v>
      </c>
      <c r="M270" s="41">
        <f>100000000+206849062+4500000</f>
        <v>311349062</v>
      </c>
      <c r="N270" s="41">
        <v>306849062</v>
      </c>
      <c r="O270" s="41">
        <v>4500000</v>
      </c>
      <c r="P270" s="41">
        <f t="shared" ref="P270:P273" si="130">N270+O270</f>
        <v>311349062</v>
      </c>
      <c r="Q270" s="41">
        <f t="shared" ref="Q270:Q273" si="131">M270-P270</f>
        <v>0</v>
      </c>
      <c r="R270" s="41">
        <f>K270-(L270+M270)</f>
        <v>59121769</v>
      </c>
      <c r="S270" s="56" t="s">
        <v>273</v>
      </c>
      <c r="T270" s="56" t="s">
        <v>8</v>
      </c>
      <c r="U270" s="2" t="str">
        <f>VLOOKUP(I270,RATES!K$2:L$952,2,FALSE)</f>
        <v>RS</v>
      </c>
    </row>
    <row r="271" spans="1:21" s="2" customFormat="1" ht="15" customHeight="1" outlineLevel="2" x14ac:dyDescent="0.25">
      <c r="A271" s="6">
        <v>33</v>
      </c>
      <c r="B271" s="6" t="s">
        <v>56</v>
      </c>
      <c r="C271" s="6" t="s">
        <v>283</v>
      </c>
      <c r="D271" s="6" t="s">
        <v>22</v>
      </c>
      <c r="E271" s="6" t="s">
        <v>26</v>
      </c>
      <c r="F271" s="6" t="s">
        <v>14</v>
      </c>
      <c r="G271" s="6" t="s">
        <v>168</v>
      </c>
      <c r="H271" s="13">
        <v>30458130</v>
      </c>
      <c r="I271" s="13" t="str">
        <f t="shared" si="129"/>
        <v>30458130-EJECUCION</v>
      </c>
      <c r="J271" s="17" t="s">
        <v>306</v>
      </c>
      <c r="K271" s="29">
        <v>377930000</v>
      </c>
      <c r="L271" s="41">
        <v>0</v>
      </c>
      <c r="M271" s="41">
        <f>100000000-4500000</f>
        <v>95500000</v>
      </c>
      <c r="N271" s="41">
        <v>0</v>
      </c>
      <c r="O271" s="41">
        <v>0</v>
      </c>
      <c r="P271" s="41">
        <f t="shared" si="130"/>
        <v>0</v>
      </c>
      <c r="Q271" s="41">
        <f t="shared" si="131"/>
        <v>95500000</v>
      </c>
      <c r="R271" s="41">
        <f>K271-(L271+M271)</f>
        <v>282430000</v>
      </c>
      <c r="S271" s="56" t="s">
        <v>277</v>
      </c>
      <c r="T271" s="56" t="s">
        <v>8</v>
      </c>
      <c r="U271" s="2" t="str">
        <f>VLOOKUP(I271,RATES!K$2:L$952,2,FALSE)</f>
        <v>RS</v>
      </c>
    </row>
    <row r="272" spans="1:21" s="2" customFormat="1" ht="15" customHeight="1" outlineLevel="2" x14ac:dyDescent="0.25">
      <c r="A272" s="6">
        <v>31</v>
      </c>
      <c r="B272" s="6" t="s">
        <v>56</v>
      </c>
      <c r="C272" s="6" t="s">
        <v>275</v>
      </c>
      <c r="D272" s="6" t="s">
        <v>22</v>
      </c>
      <c r="E272" s="6" t="s">
        <v>26</v>
      </c>
      <c r="F272" s="6" t="s">
        <v>102</v>
      </c>
      <c r="G272" s="6" t="s">
        <v>168</v>
      </c>
      <c r="H272" s="13">
        <v>30458322</v>
      </c>
      <c r="I272" s="13" t="str">
        <f t="shared" si="129"/>
        <v>30458322-EJECUCION</v>
      </c>
      <c r="J272" s="17" t="s">
        <v>433</v>
      </c>
      <c r="K272" s="29">
        <v>313240000</v>
      </c>
      <c r="L272" s="41">
        <v>7350000</v>
      </c>
      <c r="M272" s="41">
        <v>30000000</v>
      </c>
      <c r="N272" s="41">
        <v>0</v>
      </c>
      <c r="O272" s="41">
        <v>0</v>
      </c>
      <c r="P272" s="41">
        <f t="shared" si="130"/>
        <v>0</v>
      </c>
      <c r="Q272" s="41">
        <f t="shared" si="131"/>
        <v>30000000</v>
      </c>
      <c r="R272" s="41">
        <f>K272-(L272+M272)</f>
        <v>275890000</v>
      </c>
      <c r="S272" s="56" t="s">
        <v>277</v>
      </c>
      <c r="T272" s="56" t="s">
        <v>10</v>
      </c>
      <c r="U272" s="2">
        <f>VLOOKUP(I272,RATES!K$2:L$952,2,FALSE)</f>
        <v>0</v>
      </c>
    </row>
    <row r="273" spans="1:21" s="2" customFormat="1" ht="15" customHeight="1" outlineLevel="2" x14ac:dyDescent="0.25">
      <c r="A273" s="6">
        <v>29</v>
      </c>
      <c r="B273" s="6" t="s">
        <v>56</v>
      </c>
      <c r="C273" s="6" t="s">
        <v>275</v>
      </c>
      <c r="D273" s="6" t="s">
        <v>22</v>
      </c>
      <c r="E273" s="6" t="s">
        <v>26</v>
      </c>
      <c r="F273" s="6" t="s">
        <v>102</v>
      </c>
      <c r="G273" s="6" t="s">
        <v>168</v>
      </c>
      <c r="H273" s="13">
        <v>30396186</v>
      </c>
      <c r="I273" s="13" t="str">
        <f t="shared" si="129"/>
        <v>30396186-EJECUCION</v>
      </c>
      <c r="J273" s="17" t="s">
        <v>483</v>
      </c>
      <c r="K273" s="29">
        <v>406262000</v>
      </c>
      <c r="L273" s="41">
        <v>0</v>
      </c>
      <c r="M273" s="29">
        <f>406262000-206849062</f>
        <v>199412938</v>
      </c>
      <c r="N273" s="41">
        <v>0</v>
      </c>
      <c r="O273" s="41">
        <v>0</v>
      </c>
      <c r="P273" s="41">
        <f t="shared" si="130"/>
        <v>0</v>
      </c>
      <c r="Q273" s="41">
        <f t="shared" si="131"/>
        <v>199412938</v>
      </c>
      <c r="R273" s="41">
        <f>K273-(L273+M273)</f>
        <v>206849062</v>
      </c>
      <c r="S273" s="56" t="s">
        <v>282</v>
      </c>
      <c r="T273" s="56" t="s">
        <v>10</v>
      </c>
      <c r="U273" s="2">
        <f>VLOOKUP(I273,RATES!K$2:L$952,2,FALSE)</f>
        <v>0</v>
      </c>
    </row>
    <row r="274" spans="1:21" outlineLevel="2" x14ac:dyDescent="0.25">
      <c r="A274" s="8"/>
      <c r="B274" s="8"/>
      <c r="C274" s="8"/>
      <c r="D274" s="8"/>
      <c r="E274" s="8"/>
      <c r="F274" s="8"/>
      <c r="G274" s="8"/>
      <c r="H274" s="12"/>
      <c r="I274" s="12"/>
      <c r="J274" s="16" t="s">
        <v>336</v>
      </c>
      <c r="K274" s="30">
        <f t="shared" ref="K274:R274" si="132">SUBTOTAL(9,K270:K273)</f>
        <v>1644760000</v>
      </c>
      <c r="L274" s="30">
        <f t="shared" si="132"/>
        <v>184207169</v>
      </c>
      <c r="M274" s="30">
        <f t="shared" si="132"/>
        <v>636262000</v>
      </c>
      <c r="N274" s="30">
        <f t="shared" si="132"/>
        <v>306849062</v>
      </c>
      <c r="O274" s="30">
        <f t="shared" si="132"/>
        <v>4500000</v>
      </c>
      <c r="P274" s="30">
        <f t="shared" si="132"/>
        <v>311349062</v>
      </c>
      <c r="Q274" s="30">
        <f t="shared" si="132"/>
        <v>324912938</v>
      </c>
      <c r="R274" s="30">
        <f t="shared" si="132"/>
        <v>824290831</v>
      </c>
      <c r="S274" s="55"/>
      <c r="T274" s="55"/>
    </row>
    <row r="275" spans="1:21" ht="9.75" customHeight="1" outlineLevel="2" x14ac:dyDescent="0.25">
      <c r="A275" s="8"/>
      <c r="B275" s="8"/>
      <c r="C275" s="8"/>
      <c r="D275" s="8"/>
      <c r="E275" s="8"/>
      <c r="F275" s="8"/>
      <c r="G275" s="8"/>
      <c r="H275" s="12"/>
      <c r="I275" s="12"/>
      <c r="J275" s="18"/>
      <c r="K275" s="28"/>
      <c r="L275" s="40"/>
      <c r="M275" s="40"/>
      <c r="N275" s="40"/>
      <c r="O275" s="40"/>
      <c r="P275" s="40"/>
      <c r="Q275" s="40"/>
      <c r="R275" s="40"/>
      <c r="S275" s="55"/>
      <c r="T275" s="55"/>
    </row>
    <row r="276" spans="1:21" outlineLevel="2" x14ac:dyDescent="0.25">
      <c r="A276" s="8"/>
      <c r="B276" s="8"/>
      <c r="C276" s="8"/>
      <c r="D276" s="8"/>
      <c r="E276" s="8"/>
      <c r="F276" s="8"/>
      <c r="G276" s="8"/>
      <c r="H276" s="12"/>
      <c r="I276" s="12"/>
      <c r="J276" s="16" t="s">
        <v>278</v>
      </c>
      <c r="K276" s="28"/>
      <c r="L276" s="40"/>
      <c r="M276" s="40"/>
      <c r="N276" s="40"/>
      <c r="O276" s="40"/>
      <c r="P276" s="40"/>
      <c r="Q276" s="40"/>
      <c r="R276" s="40"/>
      <c r="S276" s="55"/>
      <c r="T276" s="55"/>
    </row>
    <row r="277" spans="1:21" s="2" customFormat="1" ht="15" customHeight="1" outlineLevel="2" x14ac:dyDescent="0.25">
      <c r="A277" s="6">
        <v>31</v>
      </c>
      <c r="B277" s="6" t="s">
        <v>11</v>
      </c>
      <c r="C277" s="6" t="s">
        <v>288</v>
      </c>
      <c r="D277" s="6" t="s">
        <v>22</v>
      </c>
      <c r="E277" s="6" t="s">
        <v>26</v>
      </c>
      <c r="F277" s="6" t="s">
        <v>558</v>
      </c>
      <c r="G277" s="6" t="s">
        <v>168</v>
      </c>
      <c r="H277" s="13">
        <v>30134714</v>
      </c>
      <c r="I277" s="13" t="str">
        <f t="shared" ref="I277:I281" si="133">CONCATENATE(H277,"-",G277)</f>
        <v>30134714-EJECUCION</v>
      </c>
      <c r="J277" s="17" t="s">
        <v>372</v>
      </c>
      <c r="K277" s="29">
        <v>737484000</v>
      </c>
      <c r="L277" s="41">
        <v>0</v>
      </c>
      <c r="M277" s="41">
        <v>100000000</v>
      </c>
      <c r="N277" s="41">
        <v>0</v>
      </c>
      <c r="O277" s="41">
        <v>0</v>
      </c>
      <c r="P277" s="41">
        <f t="shared" ref="P277:P281" si="134">N277+O277</f>
        <v>0</v>
      </c>
      <c r="Q277" s="41">
        <f t="shared" ref="Q277:Q281" si="135">M277-P277</f>
        <v>100000000</v>
      </c>
      <c r="R277" s="41">
        <f>K277-(L277+M277)</f>
        <v>637484000</v>
      </c>
      <c r="S277" s="56" t="s">
        <v>281</v>
      </c>
      <c r="T277" s="56" t="s">
        <v>8</v>
      </c>
      <c r="U277" s="2">
        <f>VLOOKUP(I277,RATES!K$2:L$952,2,FALSE)</f>
        <v>0</v>
      </c>
    </row>
    <row r="278" spans="1:21" s="2" customFormat="1" ht="15" customHeight="1" outlineLevel="2" x14ac:dyDescent="0.25">
      <c r="A278" s="6">
        <v>31</v>
      </c>
      <c r="B278" s="6" t="s">
        <v>11</v>
      </c>
      <c r="C278" s="6" t="s">
        <v>274</v>
      </c>
      <c r="D278" s="6" t="s">
        <v>22</v>
      </c>
      <c r="E278" s="6" t="s">
        <v>26</v>
      </c>
      <c r="F278" s="6" t="s">
        <v>558</v>
      </c>
      <c r="G278" s="6" t="s">
        <v>168</v>
      </c>
      <c r="H278" s="13">
        <v>30282773</v>
      </c>
      <c r="I278" s="13" t="str">
        <f t="shared" si="133"/>
        <v>30282773-EJECUCION</v>
      </c>
      <c r="J278" s="17" t="s">
        <v>397</v>
      </c>
      <c r="K278" s="29">
        <v>484346000</v>
      </c>
      <c r="L278" s="41">
        <v>0</v>
      </c>
      <c r="M278" s="41">
        <v>50000000</v>
      </c>
      <c r="N278" s="41">
        <v>0</v>
      </c>
      <c r="O278" s="41">
        <v>0</v>
      </c>
      <c r="P278" s="41">
        <f t="shared" si="134"/>
        <v>0</v>
      </c>
      <c r="Q278" s="41">
        <f t="shared" si="135"/>
        <v>50000000</v>
      </c>
      <c r="R278" s="41">
        <f>K278-(L278+M278)</f>
        <v>434346000</v>
      </c>
      <c r="S278" s="56" t="s">
        <v>281</v>
      </c>
      <c r="T278" s="56" t="s">
        <v>308</v>
      </c>
      <c r="U278" s="2" t="str">
        <f>VLOOKUP(I278,RATES!K$2:L$952,2,FALSE)</f>
        <v>FI</v>
      </c>
    </row>
    <row r="279" spans="1:21" s="2" customFormat="1" ht="15" customHeight="1" outlineLevel="2" x14ac:dyDescent="0.25">
      <c r="A279" s="6">
        <v>31</v>
      </c>
      <c r="B279" s="6" t="s">
        <v>11</v>
      </c>
      <c r="C279" s="6" t="s">
        <v>283</v>
      </c>
      <c r="D279" s="6" t="s">
        <v>22</v>
      </c>
      <c r="E279" s="6" t="s">
        <v>26</v>
      </c>
      <c r="F279" s="6" t="s">
        <v>558</v>
      </c>
      <c r="G279" s="6" t="s">
        <v>168</v>
      </c>
      <c r="H279" s="13">
        <v>30397144</v>
      </c>
      <c r="I279" s="13" t="str">
        <f t="shared" si="133"/>
        <v>30397144-EJECUCION</v>
      </c>
      <c r="J279" s="17" t="s">
        <v>365</v>
      </c>
      <c r="K279" s="29">
        <v>1163589000</v>
      </c>
      <c r="L279" s="41">
        <v>0</v>
      </c>
      <c r="M279" s="41">
        <v>10000000</v>
      </c>
      <c r="N279" s="41">
        <v>0</v>
      </c>
      <c r="O279" s="41">
        <v>0</v>
      </c>
      <c r="P279" s="41">
        <f t="shared" si="134"/>
        <v>0</v>
      </c>
      <c r="Q279" s="41">
        <f t="shared" si="135"/>
        <v>10000000</v>
      </c>
      <c r="R279" s="41">
        <f>K279-(L279+M279)</f>
        <v>1153589000</v>
      </c>
      <c r="S279" s="56" t="s">
        <v>281</v>
      </c>
      <c r="T279" s="56" t="s">
        <v>308</v>
      </c>
      <c r="U279" s="2" t="str">
        <f>VLOOKUP(I279,RATES!K$2:L$952,2,FALSE)</f>
        <v>FI</v>
      </c>
    </row>
    <row r="280" spans="1:21" s="2" customFormat="1" ht="15" customHeight="1" outlineLevel="2" x14ac:dyDescent="0.25">
      <c r="A280" s="6">
        <v>31</v>
      </c>
      <c r="B280" s="6" t="s">
        <v>11</v>
      </c>
      <c r="C280" s="6" t="s">
        <v>272</v>
      </c>
      <c r="D280" s="6" t="s">
        <v>22</v>
      </c>
      <c r="E280" s="6" t="s">
        <v>26</v>
      </c>
      <c r="F280" s="6" t="s">
        <v>6</v>
      </c>
      <c r="G280" s="6" t="s">
        <v>168</v>
      </c>
      <c r="H280" s="13">
        <v>30396276</v>
      </c>
      <c r="I280" s="13" t="str">
        <f t="shared" si="133"/>
        <v>30396276-EJECUCION</v>
      </c>
      <c r="J280" s="17" t="s">
        <v>469</v>
      </c>
      <c r="K280" s="29">
        <v>326911000</v>
      </c>
      <c r="L280" s="41">
        <v>0</v>
      </c>
      <c r="M280" s="41">
        <v>10000000</v>
      </c>
      <c r="N280" s="41">
        <v>0</v>
      </c>
      <c r="O280" s="41">
        <v>0</v>
      </c>
      <c r="P280" s="41">
        <f t="shared" si="134"/>
        <v>0</v>
      </c>
      <c r="Q280" s="41">
        <f t="shared" si="135"/>
        <v>10000000</v>
      </c>
      <c r="R280" s="41">
        <f>K280-(L280+M280)</f>
        <v>316911000</v>
      </c>
      <c r="S280" s="56" t="s">
        <v>281</v>
      </c>
      <c r="T280" s="56" t="s">
        <v>515</v>
      </c>
      <c r="U280" s="2">
        <f>VLOOKUP(I280,RATES!K$2:L$952,2,FALSE)</f>
        <v>0</v>
      </c>
    </row>
    <row r="281" spans="1:21" s="2" customFormat="1" ht="15" customHeight="1" outlineLevel="2" x14ac:dyDescent="0.25">
      <c r="A281" s="6">
        <v>31</v>
      </c>
      <c r="B281" s="6" t="s">
        <v>11</v>
      </c>
      <c r="C281" s="6" t="s">
        <v>272</v>
      </c>
      <c r="D281" s="6" t="s">
        <v>22</v>
      </c>
      <c r="E281" s="6" t="s">
        <v>26</v>
      </c>
      <c r="F281" s="6" t="s">
        <v>6</v>
      </c>
      <c r="G281" s="6" t="s">
        <v>168</v>
      </c>
      <c r="H281" s="13">
        <v>30435722</v>
      </c>
      <c r="I281" s="13" t="str">
        <f t="shared" si="133"/>
        <v>30435722-EJECUCION</v>
      </c>
      <c r="J281" s="17" t="s">
        <v>482</v>
      </c>
      <c r="K281" s="29">
        <v>1191898000</v>
      </c>
      <c r="L281" s="41">
        <v>0</v>
      </c>
      <c r="M281" s="41">
        <v>10000000</v>
      </c>
      <c r="N281" s="41">
        <v>0</v>
      </c>
      <c r="O281" s="41">
        <v>0</v>
      </c>
      <c r="P281" s="41">
        <f t="shared" si="134"/>
        <v>0</v>
      </c>
      <c r="Q281" s="41">
        <f t="shared" si="135"/>
        <v>10000000</v>
      </c>
      <c r="R281" s="41">
        <f>K281-(L281+M281)</f>
        <v>1181898000</v>
      </c>
      <c r="S281" s="56" t="s">
        <v>281</v>
      </c>
      <c r="T281" s="56" t="s">
        <v>415</v>
      </c>
      <c r="U281" s="2" t="e">
        <f>VLOOKUP(I281,RATES!K$2:L$952,2,FALSE)</f>
        <v>#N/A</v>
      </c>
    </row>
    <row r="282" spans="1:21" outlineLevel="2" x14ac:dyDescent="0.25">
      <c r="A282" s="8"/>
      <c r="B282" s="8"/>
      <c r="C282" s="8"/>
      <c r="D282" s="8"/>
      <c r="E282" s="8"/>
      <c r="F282" s="8"/>
      <c r="G282" s="8"/>
      <c r="H282" s="12"/>
      <c r="I282" s="12"/>
      <c r="J282" s="16" t="s">
        <v>291</v>
      </c>
      <c r="K282" s="30">
        <f t="shared" ref="K282:R282" si="136">SUBTOTAL(9,K277:K281)</f>
        <v>3904228000</v>
      </c>
      <c r="L282" s="30">
        <f t="shared" si="136"/>
        <v>0</v>
      </c>
      <c r="M282" s="30">
        <f t="shared" si="136"/>
        <v>180000000</v>
      </c>
      <c r="N282" s="30">
        <f t="shared" si="136"/>
        <v>0</v>
      </c>
      <c r="O282" s="30">
        <f t="shared" si="136"/>
        <v>0</v>
      </c>
      <c r="P282" s="30">
        <f t="shared" si="136"/>
        <v>0</v>
      </c>
      <c r="Q282" s="30">
        <f t="shared" si="136"/>
        <v>180000000</v>
      </c>
      <c r="R282" s="30">
        <f t="shared" si="136"/>
        <v>3724228000</v>
      </c>
      <c r="S282" s="55"/>
      <c r="T282" s="55"/>
    </row>
    <row r="283" spans="1:21" ht="9" customHeight="1" outlineLevel="2" x14ac:dyDescent="0.25">
      <c r="A283" s="8"/>
      <c r="B283" s="8"/>
      <c r="C283" s="8"/>
      <c r="D283" s="8"/>
      <c r="E283" s="8"/>
      <c r="F283" s="8"/>
      <c r="G283" s="8"/>
      <c r="H283" s="12"/>
      <c r="I283" s="12"/>
      <c r="J283" s="18"/>
      <c r="K283" s="28"/>
      <c r="L283" s="40"/>
      <c r="M283" s="40"/>
      <c r="N283" s="40"/>
      <c r="O283" s="40"/>
      <c r="P283" s="40"/>
      <c r="Q283" s="40"/>
      <c r="R283" s="40"/>
      <c r="S283" s="55"/>
      <c r="T283" s="55"/>
    </row>
    <row r="284" spans="1:21" ht="18.75" outlineLevel="1" x14ac:dyDescent="0.3">
      <c r="A284" s="8"/>
      <c r="B284" s="8"/>
      <c r="C284" s="8"/>
      <c r="D284" s="8"/>
      <c r="E284" s="9"/>
      <c r="F284" s="8"/>
      <c r="G284" s="8"/>
      <c r="H284" s="12"/>
      <c r="I284" s="12"/>
      <c r="J284" s="53" t="s">
        <v>181</v>
      </c>
      <c r="K284" s="54">
        <f t="shared" ref="K284:R284" si="137">K282+K274+K267</f>
        <v>6793136967</v>
      </c>
      <c r="L284" s="54">
        <f t="shared" si="137"/>
        <v>903850483</v>
      </c>
      <c r="M284" s="54">
        <f t="shared" si="137"/>
        <v>816262000</v>
      </c>
      <c r="N284" s="54">
        <f t="shared" si="137"/>
        <v>306849062</v>
      </c>
      <c r="O284" s="54">
        <f t="shared" si="137"/>
        <v>4500000</v>
      </c>
      <c r="P284" s="54">
        <f t="shared" si="137"/>
        <v>311349062</v>
      </c>
      <c r="Q284" s="54">
        <f t="shared" si="137"/>
        <v>504912938</v>
      </c>
      <c r="R284" s="54">
        <f t="shared" si="137"/>
        <v>5073024484</v>
      </c>
      <c r="S284" s="55"/>
      <c r="T284" s="55"/>
    </row>
    <row r="285" spans="1:21" s="3" customFormat="1" outlineLevel="1" x14ac:dyDescent="0.25">
      <c r="A285" s="8"/>
      <c r="B285" s="8"/>
      <c r="C285" s="8"/>
      <c r="D285" s="8"/>
      <c r="E285" s="9"/>
      <c r="F285" s="8"/>
      <c r="G285" s="8"/>
      <c r="H285" s="12"/>
      <c r="I285" s="12"/>
      <c r="J285" s="20"/>
      <c r="K285" s="32"/>
      <c r="L285" s="42"/>
      <c r="M285" s="42"/>
      <c r="N285" s="42"/>
      <c r="O285" s="42"/>
      <c r="P285" s="42"/>
      <c r="Q285" s="42"/>
      <c r="R285" s="42"/>
      <c r="S285" s="55"/>
      <c r="T285" s="55"/>
    </row>
    <row r="286" spans="1:21" ht="26.25" outlineLevel="1" x14ac:dyDescent="0.4">
      <c r="A286" s="8"/>
      <c r="B286" s="8"/>
      <c r="C286" s="8"/>
      <c r="D286" s="8"/>
      <c r="E286" s="9"/>
      <c r="F286" s="8"/>
      <c r="G286" s="8"/>
      <c r="H286" s="12"/>
      <c r="I286" s="12"/>
      <c r="J286" s="65" t="s">
        <v>215</v>
      </c>
      <c r="K286" s="32"/>
      <c r="L286" s="42"/>
      <c r="M286" s="42"/>
      <c r="N286" s="42"/>
      <c r="O286" s="42"/>
      <c r="P286" s="42"/>
      <c r="Q286" s="42"/>
      <c r="R286" s="42"/>
      <c r="S286" s="57"/>
      <c r="T286" s="57"/>
    </row>
    <row r="287" spans="1:21" outlineLevel="1" x14ac:dyDescent="0.25">
      <c r="A287" s="8"/>
      <c r="B287" s="8"/>
      <c r="C287" s="8"/>
      <c r="D287" s="8"/>
      <c r="E287" s="9"/>
      <c r="F287" s="8"/>
      <c r="G287" s="8"/>
      <c r="H287" s="12"/>
      <c r="I287" s="12"/>
      <c r="J287" s="16" t="s">
        <v>271</v>
      </c>
      <c r="K287" s="32"/>
      <c r="L287" s="42"/>
      <c r="M287" s="42"/>
      <c r="N287" s="42"/>
      <c r="O287" s="42"/>
      <c r="P287" s="42"/>
      <c r="Q287" s="42"/>
      <c r="R287" s="42"/>
      <c r="S287" s="55"/>
      <c r="T287" s="55"/>
    </row>
    <row r="288" spans="1:21" s="2" customFormat="1" ht="15" customHeight="1" outlineLevel="2" x14ac:dyDescent="0.25">
      <c r="A288" s="6">
        <v>31</v>
      </c>
      <c r="B288" s="6" t="s">
        <v>5</v>
      </c>
      <c r="C288" s="6" t="s">
        <v>272</v>
      </c>
      <c r="D288" s="6" t="s">
        <v>22</v>
      </c>
      <c r="E288" s="6" t="s">
        <v>27</v>
      </c>
      <c r="F288" s="6" t="s">
        <v>102</v>
      </c>
      <c r="G288" s="6" t="s">
        <v>168</v>
      </c>
      <c r="H288" s="13">
        <v>30291172</v>
      </c>
      <c r="I288" s="13" t="str">
        <f t="shared" ref="I288:I293" si="138">CONCATENATE(H288,"-",G288)</f>
        <v>30291172-EJECUCION</v>
      </c>
      <c r="J288" s="17" t="s">
        <v>121</v>
      </c>
      <c r="K288" s="29">
        <v>1317857690</v>
      </c>
      <c r="L288" s="41">
        <v>881409797</v>
      </c>
      <c r="M288" s="41">
        <v>436447893</v>
      </c>
      <c r="N288" s="41">
        <v>120507605</v>
      </c>
      <c r="O288" s="41">
        <v>85164423</v>
      </c>
      <c r="P288" s="41">
        <f t="shared" ref="P288:P293" si="139">N288+O288</f>
        <v>205672028</v>
      </c>
      <c r="Q288" s="41">
        <f t="shared" ref="Q288:Q293" si="140">M288-P288</f>
        <v>230775865</v>
      </c>
      <c r="R288" s="41">
        <f t="shared" ref="R288:R293" si="141">K288-(L288+M288)</f>
        <v>0</v>
      </c>
      <c r="S288" s="56" t="s">
        <v>273</v>
      </c>
      <c r="T288" s="56" t="s">
        <v>8</v>
      </c>
      <c r="U288" s="2" t="str">
        <f>VLOOKUP(I288,RATES!K$2:L$952,2,FALSE)</f>
        <v>RS</v>
      </c>
    </row>
    <row r="289" spans="1:21" s="2" customFormat="1" ht="15" customHeight="1" outlineLevel="2" x14ac:dyDescent="0.25">
      <c r="A289" s="6">
        <v>31</v>
      </c>
      <c r="B289" s="6" t="s">
        <v>5</v>
      </c>
      <c r="C289" s="6" t="s">
        <v>286</v>
      </c>
      <c r="D289" s="6" t="s">
        <v>22</v>
      </c>
      <c r="E289" s="6" t="s">
        <v>27</v>
      </c>
      <c r="F289" s="6" t="s">
        <v>102</v>
      </c>
      <c r="G289" s="6" t="s">
        <v>9</v>
      </c>
      <c r="H289" s="13">
        <v>30071843</v>
      </c>
      <c r="I289" s="13" t="str">
        <f t="shared" si="138"/>
        <v>30071843-DISEÑO</v>
      </c>
      <c r="J289" s="17" t="s">
        <v>537</v>
      </c>
      <c r="K289" s="29">
        <v>34366000</v>
      </c>
      <c r="L289" s="41">
        <v>34366000</v>
      </c>
      <c r="M289" s="41">
        <v>0</v>
      </c>
      <c r="N289" s="41">
        <v>0</v>
      </c>
      <c r="O289" s="41">
        <v>0</v>
      </c>
      <c r="P289" s="41">
        <f t="shared" si="139"/>
        <v>0</v>
      </c>
      <c r="Q289" s="41">
        <f t="shared" si="140"/>
        <v>0</v>
      </c>
      <c r="R289" s="41">
        <f t="shared" si="141"/>
        <v>0</v>
      </c>
      <c r="S289" s="56" t="s">
        <v>561</v>
      </c>
      <c r="T289" s="56" t="s">
        <v>8</v>
      </c>
      <c r="U289" s="2" t="e">
        <f>VLOOKUP(I289,RATES!K$2:L$952,2,FALSE)</f>
        <v>#N/A</v>
      </c>
    </row>
    <row r="290" spans="1:21" s="2" customFormat="1" ht="15" customHeight="1" outlineLevel="2" x14ac:dyDescent="0.25">
      <c r="A290" s="6">
        <v>31</v>
      </c>
      <c r="B290" s="6" t="s">
        <v>5</v>
      </c>
      <c r="C290" s="6" t="s">
        <v>272</v>
      </c>
      <c r="D290" s="6" t="s">
        <v>22</v>
      </c>
      <c r="E290" s="6" t="s">
        <v>27</v>
      </c>
      <c r="F290" s="6" t="s">
        <v>6</v>
      </c>
      <c r="G290" s="6" t="s">
        <v>168</v>
      </c>
      <c r="H290" s="48">
        <v>30073164</v>
      </c>
      <c r="I290" s="13" t="str">
        <f t="shared" si="138"/>
        <v>30073164-EJECUCION</v>
      </c>
      <c r="J290" s="17" t="s">
        <v>569</v>
      </c>
      <c r="K290" s="29">
        <v>711160747</v>
      </c>
      <c r="L290" s="41">
        <v>703219620</v>
      </c>
      <c r="M290" s="41">
        <v>0</v>
      </c>
      <c r="N290" s="41">
        <v>0</v>
      </c>
      <c r="O290" s="41">
        <v>0</v>
      </c>
      <c r="P290" s="41">
        <f t="shared" si="139"/>
        <v>0</v>
      </c>
      <c r="Q290" s="41">
        <f t="shared" si="140"/>
        <v>0</v>
      </c>
      <c r="R290" s="41">
        <f t="shared" si="141"/>
        <v>7941127</v>
      </c>
      <c r="S290" s="56" t="s">
        <v>273</v>
      </c>
      <c r="T290" s="56" t="s">
        <v>8</v>
      </c>
      <c r="U290" s="2" t="str">
        <f>VLOOKUP(I290,RATES!K$2:L$952,2,FALSE)</f>
        <v>RS</v>
      </c>
    </row>
    <row r="291" spans="1:21" s="2" customFormat="1" ht="15" customHeight="1" outlineLevel="2" x14ac:dyDescent="0.25">
      <c r="A291" s="6">
        <v>31</v>
      </c>
      <c r="B291" s="6" t="s">
        <v>5</v>
      </c>
      <c r="C291" s="6" t="s">
        <v>288</v>
      </c>
      <c r="D291" s="6" t="s">
        <v>22</v>
      </c>
      <c r="E291" s="6" t="s">
        <v>27</v>
      </c>
      <c r="F291" s="6" t="s">
        <v>558</v>
      </c>
      <c r="G291" s="6" t="s">
        <v>168</v>
      </c>
      <c r="H291" s="48">
        <v>30085373</v>
      </c>
      <c r="I291" s="13" t="str">
        <f t="shared" si="138"/>
        <v>30085373-EJECUCION</v>
      </c>
      <c r="J291" s="17" t="s">
        <v>568</v>
      </c>
      <c r="K291" s="29">
        <v>1586461807</v>
      </c>
      <c r="L291" s="41">
        <v>1569445807</v>
      </c>
      <c r="M291" s="41">
        <v>0</v>
      </c>
      <c r="N291" s="41">
        <v>0</v>
      </c>
      <c r="O291" s="41">
        <v>0</v>
      </c>
      <c r="P291" s="41">
        <f t="shared" si="139"/>
        <v>0</v>
      </c>
      <c r="Q291" s="41">
        <f t="shared" si="140"/>
        <v>0</v>
      </c>
      <c r="R291" s="41">
        <f t="shared" si="141"/>
        <v>17016000</v>
      </c>
      <c r="S291" s="56" t="s">
        <v>273</v>
      </c>
      <c r="T291" s="56" t="s">
        <v>8</v>
      </c>
      <c r="U291" s="2" t="str">
        <f>VLOOKUP(I291,RATES!K$2:L$952,2,FALSE)</f>
        <v>RS</v>
      </c>
    </row>
    <row r="292" spans="1:21" s="2" customFormat="1" ht="15" customHeight="1" outlineLevel="2" x14ac:dyDescent="0.25">
      <c r="A292" s="6">
        <v>31</v>
      </c>
      <c r="B292" s="6" t="s">
        <v>5</v>
      </c>
      <c r="C292" s="6" t="s">
        <v>283</v>
      </c>
      <c r="D292" s="6" t="s">
        <v>22</v>
      </c>
      <c r="E292" s="6" t="s">
        <v>27</v>
      </c>
      <c r="F292" s="6" t="s">
        <v>15</v>
      </c>
      <c r="G292" s="6" t="s">
        <v>168</v>
      </c>
      <c r="H292" s="13">
        <v>30128506</v>
      </c>
      <c r="I292" s="13" t="str">
        <f t="shared" si="138"/>
        <v>30128506-EJECUCION</v>
      </c>
      <c r="J292" s="17" t="s">
        <v>538</v>
      </c>
      <c r="K292" s="41">
        <v>278849622</v>
      </c>
      <c r="L292" s="41">
        <v>278849622</v>
      </c>
      <c r="M292" s="41">
        <v>0</v>
      </c>
      <c r="N292" s="41">
        <v>0</v>
      </c>
      <c r="O292" s="41">
        <v>0</v>
      </c>
      <c r="P292" s="41">
        <f t="shared" si="139"/>
        <v>0</v>
      </c>
      <c r="Q292" s="41">
        <f t="shared" si="140"/>
        <v>0</v>
      </c>
      <c r="R292" s="41">
        <f t="shared" si="141"/>
        <v>0</v>
      </c>
      <c r="S292" s="56" t="s">
        <v>561</v>
      </c>
      <c r="T292" s="56" t="s">
        <v>8</v>
      </c>
      <c r="U292" s="2" t="str">
        <f>VLOOKUP(I292,RATES!K$2:L$952,2,FALSE)</f>
        <v>RS</v>
      </c>
    </row>
    <row r="293" spans="1:21" s="2" customFormat="1" ht="15" customHeight="1" outlineLevel="2" x14ac:dyDescent="0.25">
      <c r="A293" s="6">
        <v>31</v>
      </c>
      <c r="B293" s="6" t="s">
        <v>5</v>
      </c>
      <c r="C293" s="6" t="s">
        <v>274</v>
      </c>
      <c r="D293" s="6" t="s">
        <v>22</v>
      </c>
      <c r="E293" s="6" t="s">
        <v>27</v>
      </c>
      <c r="F293" s="6" t="s">
        <v>558</v>
      </c>
      <c r="G293" s="6" t="s">
        <v>9</v>
      </c>
      <c r="H293" s="13">
        <v>30219228</v>
      </c>
      <c r="I293" s="13" t="str">
        <f t="shared" si="138"/>
        <v>30219228-DISEÑO</v>
      </c>
      <c r="J293" s="17" t="s">
        <v>539</v>
      </c>
      <c r="K293" s="29">
        <v>94141000</v>
      </c>
      <c r="L293" s="41">
        <v>82343100</v>
      </c>
      <c r="M293" s="41">
        <v>11797900</v>
      </c>
      <c r="N293" s="41">
        <v>0</v>
      </c>
      <c r="O293" s="41">
        <v>0</v>
      </c>
      <c r="P293" s="41">
        <f t="shared" si="139"/>
        <v>0</v>
      </c>
      <c r="Q293" s="41">
        <f t="shared" si="140"/>
        <v>11797900</v>
      </c>
      <c r="R293" s="41">
        <f t="shared" si="141"/>
        <v>0</v>
      </c>
      <c r="S293" s="56" t="s">
        <v>273</v>
      </c>
      <c r="T293" s="56" t="s">
        <v>8</v>
      </c>
      <c r="U293" s="2" t="str">
        <f>VLOOKUP(I293,RATES!K$2:L$952,2,FALSE)</f>
        <v>RS</v>
      </c>
    </row>
    <row r="294" spans="1:21" outlineLevel="2" x14ac:dyDescent="0.25">
      <c r="A294" s="8"/>
      <c r="B294" s="8"/>
      <c r="C294" s="8"/>
      <c r="D294" s="8"/>
      <c r="E294" s="8"/>
      <c r="F294" s="8"/>
      <c r="G294" s="8"/>
      <c r="H294" s="12"/>
      <c r="I294" s="12"/>
      <c r="J294" s="16" t="s">
        <v>435</v>
      </c>
      <c r="K294" s="30">
        <f t="shared" ref="K294:R294" si="142">SUBTOTAL(9,K288:K293)</f>
        <v>4022836866</v>
      </c>
      <c r="L294" s="30">
        <f t="shared" si="142"/>
        <v>3549633946</v>
      </c>
      <c r="M294" s="30">
        <f t="shared" si="142"/>
        <v>448245793</v>
      </c>
      <c r="N294" s="30">
        <f t="shared" si="142"/>
        <v>120507605</v>
      </c>
      <c r="O294" s="30">
        <f t="shared" si="142"/>
        <v>85164423</v>
      </c>
      <c r="P294" s="30">
        <f t="shared" si="142"/>
        <v>205672028</v>
      </c>
      <c r="Q294" s="30">
        <f t="shared" si="142"/>
        <v>242573765</v>
      </c>
      <c r="R294" s="30">
        <f t="shared" si="142"/>
        <v>24957127</v>
      </c>
      <c r="S294" s="55"/>
      <c r="T294" s="55"/>
    </row>
    <row r="295" spans="1:21" outlineLevel="2" x14ac:dyDescent="0.25">
      <c r="A295" s="8"/>
      <c r="B295" s="8"/>
      <c r="C295" s="8"/>
      <c r="D295" s="8"/>
      <c r="E295" s="8"/>
      <c r="F295" s="8"/>
      <c r="G295" s="8"/>
      <c r="H295" s="12"/>
      <c r="I295" s="12"/>
      <c r="J295" s="18"/>
      <c r="K295" s="28"/>
      <c r="L295" s="40"/>
      <c r="M295" s="40"/>
      <c r="N295" s="40"/>
      <c r="O295" s="40"/>
      <c r="P295" s="40"/>
      <c r="Q295" s="40"/>
      <c r="R295" s="40"/>
      <c r="S295" s="55"/>
      <c r="T295" s="55"/>
    </row>
    <row r="296" spans="1:21" outlineLevel="2" x14ac:dyDescent="0.25">
      <c r="A296" s="8"/>
      <c r="B296" s="8"/>
      <c r="C296" s="8"/>
      <c r="D296" s="8"/>
      <c r="E296" s="8"/>
      <c r="F296" s="8"/>
      <c r="G296" s="8"/>
      <c r="H296" s="12"/>
      <c r="I296" s="12"/>
      <c r="J296" s="16" t="s">
        <v>436</v>
      </c>
      <c r="K296" s="28"/>
      <c r="L296" s="40"/>
      <c r="M296" s="40"/>
      <c r="N296" s="40"/>
      <c r="O296" s="40"/>
      <c r="P296" s="40"/>
      <c r="Q296" s="40"/>
      <c r="R296" s="40"/>
      <c r="S296" s="55"/>
      <c r="T296" s="55"/>
    </row>
    <row r="297" spans="1:21" s="2" customFormat="1" ht="15" customHeight="1" outlineLevel="2" x14ac:dyDescent="0.25">
      <c r="A297" s="6">
        <v>31</v>
      </c>
      <c r="B297" s="6" t="s">
        <v>56</v>
      </c>
      <c r="C297" s="6" t="s">
        <v>283</v>
      </c>
      <c r="D297" s="6" t="s">
        <v>22</v>
      </c>
      <c r="E297" s="6" t="s">
        <v>27</v>
      </c>
      <c r="F297" s="6" t="s">
        <v>558</v>
      </c>
      <c r="G297" s="6" t="s">
        <v>168</v>
      </c>
      <c r="H297" s="13">
        <v>30465245</v>
      </c>
      <c r="I297" s="13" t="str">
        <f t="shared" ref="I297:I300" si="143">CONCATENATE(H297,"-",G297)</f>
        <v>30465245-EJECUCION</v>
      </c>
      <c r="J297" s="17" t="s">
        <v>383</v>
      </c>
      <c r="K297" s="29">
        <v>330967000</v>
      </c>
      <c r="L297" s="41">
        <v>0</v>
      </c>
      <c r="M297" s="41">
        <v>150000000</v>
      </c>
      <c r="N297" s="41">
        <v>1500000</v>
      </c>
      <c r="O297" s="41">
        <v>0</v>
      </c>
      <c r="P297" s="41">
        <f t="shared" ref="P297:P300" si="144">N297+O297</f>
        <v>1500000</v>
      </c>
      <c r="Q297" s="41">
        <f t="shared" ref="Q297:Q300" si="145">M297-P297</f>
        <v>148500000</v>
      </c>
      <c r="R297" s="41">
        <f>K297-(L297+M297)</f>
        <v>180967000</v>
      </c>
      <c r="S297" s="56" t="s">
        <v>273</v>
      </c>
      <c r="T297" s="56" t="s">
        <v>8</v>
      </c>
      <c r="U297" s="2" t="str">
        <f>VLOOKUP(I297,RATES!K$2:L$952,2,FALSE)</f>
        <v>RS</v>
      </c>
    </row>
    <row r="298" spans="1:21" s="2" customFormat="1" ht="15" customHeight="1" outlineLevel="2" x14ac:dyDescent="0.25">
      <c r="A298" s="6">
        <v>31</v>
      </c>
      <c r="B298" s="6" t="s">
        <v>56</v>
      </c>
      <c r="C298" s="6" t="s">
        <v>283</v>
      </c>
      <c r="D298" s="6" t="s">
        <v>22</v>
      </c>
      <c r="E298" s="6" t="s">
        <v>27</v>
      </c>
      <c r="F298" s="6" t="s">
        <v>14</v>
      </c>
      <c r="G298" s="6" t="s">
        <v>168</v>
      </c>
      <c r="H298" s="13">
        <v>30465244</v>
      </c>
      <c r="I298" s="13" t="str">
        <f t="shared" si="143"/>
        <v>30465244-EJECUCION</v>
      </c>
      <c r="J298" s="17" t="s">
        <v>692</v>
      </c>
      <c r="K298" s="29">
        <v>362925000</v>
      </c>
      <c r="L298" s="41">
        <v>1500000</v>
      </c>
      <c r="M298" s="41">
        <v>150000000</v>
      </c>
      <c r="N298" s="41">
        <v>0</v>
      </c>
      <c r="O298" s="41">
        <v>0</v>
      </c>
      <c r="P298" s="41">
        <f t="shared" si="144"/>
        <v>0</v>
      </c>
      <c r="Q298" s="41">
        <f t="shared" si="145"/>
        <v>150000000</v>
      </c>
      <c r="R298" s="41">
        <f>K298-(L298+M298)</f>
        <v>211425000</v>
      </c>
      <c r="S298" s="56" t="s">
        <v>273</v>
      </c>
      <c r="T298" s="56" t="s">
        <v>8</v>
      </c>
      <c r="U298" s="2" t="str">
        <f>VLOOKUP(I298,RATES!K$2:L$952,2,FALSE)</f>
        <v>RS</v>
      </c>
    </row>
    <row r="299" spans="1:21" s="2" customFormat="1" ht="15" customHeight="1" outlineLevel="2" x14ac:dyDescent="0.25">
      <c r="A299" s="6">
        <v>31</v>
      </c>
      <c r="B299" s="6" t="s">
        <v>56</v>
      </c>
      <c r="C299" s="6" t="s">
        <v>275</v>
      </c>
      <c r="D299" s="6" t="s">
        <v>22</v>
      </c>
      <c r="E299" s="6" t="s">
        <v>27</v>
      </c>
      <c r="F299" s="6" t="s">
        <v>102</v>
      </c>
      <c r="G299" s="6" t="s">
        <v>168</v>
      </c>
      <c r="H299" s="13">
        <v>30077934</v>
      </c>
      <c r="I299" s="13" t="str">
        <f t="shared" si="143"/>
        <v>30077934-EJECUCION</v>
      </c>
      <c r="J299" s="17" t="s">
        <v>403</v>
      </c>
      <c r="K299" s="29">
        <v>1355888000</v>
      </c>
      <c r="L299" s="41">
        <v>0</v>
      </c>
      <c r="M299" s="41">
        <v>156259246</v>
      </c>
      <c r="N299" s="41">
        <v>0</v>
      </c>
      <c r="O299" s="41">
        <v>0</v>
      </c>
      <c r="P299" s="41">
        <f t="shared" si="144"/>
        <v>0</v>
      </c>
      <c r="Q299" s="41">
        <f t="shared" si="145"/>
        <v>156259246</v>
      </c>
      <c r="R299" s="41">
        <f>K299-(L299+M299)</f>
        <v>1199628754</v>
      </c>
      <c r="S299" s="56" t="s">
        <v>277</v>
      </c>
      <c r="T299" s="56" t="s">
        <v>8</v>
      </c>
      <c r="U299" s="2" t="str">
        <f>VLOOKUP(I299,RATES!K$2:L$952,2,FALSE)</f>
        <v>RS</v>
      </c>
    </row>
    <row r="300" spans="1:21" s="2" customFormat="1" ht="15" customHeight="1" outlineLevel="2" x14ac:dyDescent="0.25">
      <c r="A300" s="6">
        <v>31</v>
      </c>
      <c r="B300" s="6" t="s">
        <v>56</v>
      </c>
      <c r="C300" s="6" t="s">
        <v>283</v>
      </c>
      <c r="D300" s="6" t="s">
        <v>22</v>
      </c>
      <c r="E300" s="6" t="s">
        <v>27</v>
      </c>
      <c r="F300" s="6" t="s">
        <v>14</v>
      </c>
      <c r="G300" s="6" t="s">
        <v>168</v>
      </c>
      <c r="H300" s="13">
        <v>30465242</v>
      </c>
      <c r="I300" s="13" t="str">
        <f t="shared" si="143"/>
        <v>30465242-EJECUCION</v>
      </c>
      <c r="J300" s="17" t="s">
        <v>307</v>
      </c>
      <c r="K300" s="29">
        <v>314524000</v>
      </c>
      <c r="L300" s="41">
        <v>1500000</v>
      </c>
      <c r="M300" s="41">
        <v>94500000</v>
      </c>
      <c r="N300" s="41">
        <v>0</v>
      </c>
      <c r="O300" s="41">
        <v>0</v>
      </c>
      <c r="P300" s="41">
        <f t="shared" si="144"/>
        <v>0</v>
      </c>
      <c r="Q300" s="41">
        <f t="shared" si="145"/>
        <v>94500000</v>
      </c>
      <c r="R300" s="41">
        <f>K300-(L300+M300)</f>
        <v>218524000</v>
      </c>
      <c r="S300" s="56" t="s">
        <v>277</v>
      </c>
      <c r="T300" s="56" t="s">
        <v>8</v>
      </c>
      <c r="U300" s="2" t="str">
        <f>VLOOKUP(I300,RATES!K$2:L$952,2,FALSE)</f>
        <v>RS</v>
      </c>
    </row>
    <row r="301" spans="1:21" outlineLevel="2" x14ac:dyDescent="0.25">
      <c r="A301" s="8"/>
      <c r="B301" s="8"/>
      <c r="C301" s="8"/>
      <c r="D301" s="8"/>
      <c r="E301" s="8"/>
      <c r="F301" s="8"/>
      <c r="G301" s="8"/>
      <c r="H301" s="12"/>
      <c r="I301" s="12"/>
      <c r="J301" s="16" t="s">
        <v>336</v>
      </c>
      <c r="K301" s="30">
        <f t="shared" ref="K301:R301" si="146">SUBTOTAL(9,K297:K300)</f>
        <v>2364304000</v>
      </c>
      <c r="L301" s="30">
        <f t="shared" si="146"/>
        <v>3000000</v>
      </c>
      <c r="M301" s="30">
        <f t="shared" si="146"/>
        <v>550759246</v>
      </c>
      <c r="N301" s="30">
        <f t="shared" si="146"/>
        <v>1500000</v>
      </c>
      <c r="O301" s="30">
        <f t="shared" si="146"/>
        <v>0</v>
      </c>
      <c r="P301" s="30">
        <f t="shared" si="146"/>
        <v>1500000</v>
      </c>
      <c r="Q301" s="30">
        <f t="shared" si="146"/>
        <v>549259246</v>
      </c>
      <c r="R301" s="30">
        <f t="shared" si="146"/>
        <v>1810544754</v>
      </c>
      <c r="S301" s="55"/>
      <c r="T301" s="55"/>
    </row>
    <row r="302" spans="1:21" outlineLevel="2" x14ac:dyDescent="0.25">
      <c r="A302" s="8"/>
      <c r="B302" s="8"/>
      <c r="C302" s="8"/>
      <c r="D302" s="8"/>
      <c r="E302" s="8"/>
      <c r="F302" s="8"/>
      <c r="G302" s="8"/>
      <c r="H302" s="12"/>
      <c r="I302" s="12"/>
      <c r="J302" s="18"/>
      <c r="K302" s="28"/>
      <c r="L302" s="40"/>
      <c r="M302" s="40"/>
      <c r="N302" s="40"/>
      <c r="O302" s="40"/>
      <c r="P302" s="40"/>
      <c r="Q302" s="40"/>
      <c r="R302" s="40"/>
      <c r="S302" s="55"/>
      <c r="T302" s="55"/>
    </row>
    <row r="303" spans="1:21" outlineLevel="2" x14ac:dyDescent="0.25">
      <c r="A303" s="8"/>
      <c r="B303" s="8"/>
      <c r="C303" s="8"/>
      <c r="D303" s="8"/>
      <c r="E303" s="8"/>
      <c r="F303" s="8"/>
      <c r="G303" s="8"/>
      <c r="H303" s="12"/>
      <c r="I303" s="12"/>
      <c r="J303" s="16" t="s">
        <v>278</v>
      </c>
      <c r="K303" s="28"/>
      <c r="L303" s="40"/>
      <c r="M303" s="40"/>
      <c r="N303" s="40"/>
      <c r="O303" s="40"/>
      <c r="P303" s="40"/>
      <c r="Q303" s="40"/>
      <c r="R303" s="40"/>
      <c r="S303" s="55"/>
      <c r="T303" s="55"/>
    </row>
    <row r="304" spans="1:21" s="2" customFormat="1" ht="15" customHeight="1" outlineLevel="2" x14ac:dyDescent="0.25">
      <c r="A304" s="6">
        <v>31</v>
      </c>
      <c r="B304" s="6" t="s">
        <v>11</v>
      </c>
      <c r="C304" s="6" t="s">
        <v>275</v>
      </c>
      <c r="D304" s="6" t="s">
        <v>22</v>
      </c>
      <c r="E304" s="6" t="s">
        <v>27</v>
      </c>
      <c r="F304" s="6" t="s">
        <v>102</v>
      </c>
      <c r="G304" s="6" t="s">
        <v>169</v>
      </c>
      <c r="H304" s="13">
        <v>30077932</v>
      </c>
      <c r="I304" s="13" t="str">
        <f t="shared" ref="I304:I306" si="147">CONCATENATE(H304,"-",G304)</f>
        <v>30077932-PREFACTIBILIDAD</v>
      </c>
      <c r="J304" s="17" t="s">
        <v>484</v>
      </c>
      <c r="K304" s="29">
        <v>131500000</v>
      </c>
      <c r="L304" s="41">
        <v>0</v>
      </c>
      <c r="M304" s="41">
        <v>30000000</v>
      </c>
      <c r="N304" s="41">
        <v>0</v>
      </c>
      <c r="O304" s="41">
        <v>0</v>
      </c>
      <c r="P304" s="41">
        <f t="shared" ref="P304:P306" si="148">N304+O304</f>
        <v>0</v>
      </c>
      <c r="Q304" s="41">
        <f t="shared" ref="Q304:Q306" si="149">M304-P304</f>
        <v>30000000</v>
      </c>
      <c r="R304" s="41">
        <f>K304-(L304+M304)</f>
        <v>101500000</v>
      </c>
      <c r="S304" s="56" t="s">
        <v>281</v>
      </c>
      <c r="T304" s="56" t="s">
        <v>8</v>
      </c>
      <c r="U304" s="2">
        <f>VLOOKUP(I304,RATES!K$2:L$952,2,FALSE)</f>
        <v>0</v>
      </c>
    </row>
    <row r="305" spans="1:21" s="2" customFormat="1" ht="15" customHeight="1" outlineLevel="2" x14ac:dyDescent="0.25">
      <c r="A305" s="6">
        <v>31</v>
      </c>
      <c r="B305" s="6" t="s">
        <v>11</v>
      </c>
      <c r="C305" s="6" t="s">
        <v>283</v>
      </c>
      <c r="D305" s="6" t="s">
        <v>22</v>
      </c>
      <c r="E305" s="6" t="s">
        <v>27</v>
      </c>
      <c r="F305" s="6" t="s">
        <v>558</v>
      </c>
      <c r="G305" s="6" t="s">
        <v>168</v>
      </c>
      <c r="H305" s="13">
        <v>30484262</v>
      </c>
      <c r="I305" s="13" t="str">
        <f t="shared" si="147"/>
        <v>30484262-EJECUCION</v>
      </c>
      <c r="J305" s="17" t="s">
        <v>402</v>
      </c>
      <c r="K305" s="29">
        <v>394245000</v>
      </c>
      <c r="L305" s="41">
        <v>0</v>
      </c>
      <c r="M305" s="41">
        <v>10000000</v>
      </c>
      <c r="N305" s="41">
        <v>0</v>
      </c>
      <c r="O305" s="41">
        <v>0</v>
      </c>
      <c r="P305" s="41">
        <f t="shared" si="148"/>
        <v>0</v>
      </c>
      <c r="Q305" s="41">
        <f t="shared" si="149"/>
        <v>10000000</v>
      </c>
      <c r="R305" s="41">
        <f>K305-(L305+M305)</f>
        <v>384245000</v>
      </c>
      <c r="S305" s="56" t="s">
        <v>281</v>
      </c>
      <c r="T305" s="56" t="s">
        <v>308</v>
      </c>
      <c r="U305" s="2">
        <f>VLOOKUP(I305,RATES!K$2:L$952,2,FALSE)</f>
        <v>0</v>
      </c>
    </row>
    <row r="306" spans="1:21" s="2" customFormat="1" ht="15" customHeight="1" outlineLevel="2" x14ac:dyDescent="0.25">
      <c r="A306" s="6">
        <v>31</v>
      </c>
      <c r="B306" s="6" t="s">
        <v>11</v>
      </c>
      <c r="C306" s="6" t="s">
        <v>283</v>
      </c>
      <c r="D306" s="6" t="s">
        <v>22</v>
      </c>
      <c r="E306" s="6" t="s">
        <v>27</v>
      </c>
      <c r="F306" s="6" t="s">
        <v>558</v>
      </c>
      <c r="G306" s="6" t="s">
        <v>168</v>
      </c>
      <c r="H306" s="13">
        <v>30465246</v>
      </c>
      <c r="I306" s="13" t="str">
        <f t="shared" si="147"/>
        <v>30465246-EJECUCION</v>
      </c>
      <c r="J306" s="17" t="s">
        <v>470</v>
      </c>
      <c r="K306" s="29">
        <v>168340000</v>
      </c>
      <c r="L306" s="41">
        <v>0</v>
      </c>
      <c r="M306" s="41">
        <v>50000000</v>
      </c>
      <c r="N306" s="41">
        <v>0</v>
      </c>
      <c r="O306" s="41">
        <v>0</v>
      </c>
      <c r="P306" s="41">
        <f t="shared" si="148"/>
        <v>0</v>
      </c>
      <c r="Q306" s="41">
        <f t="shared" si="149"/>
        <v>50000000</v>
      </c>
      <c r="R306" s="41">
        <f>K306-(L306+M306)</f>
        <v>118340000</v>
      </c>
      <c r="S306" s="56" t="s">
        <v>281</v>
      </c>
      <c r="T306" s="56" t="s">
        <v>308</v>
      </c>
      <c r="U306" s="2" t="str">
        <f>VLOOKUP(I306,RATES!K$2:L$952,2,FALSE)</f>
        <v>FI</v>
      </c>
    </row>
    <row r="307" spans="1:21" outlineLevel="2" x14ac:dyDescent="0.25">
      <c r="A307" s="8"/>
      <c r="B307" s="8"/>
      <c r="C307" s="8"/>
      <c r="D307" s="8"/>
      <c r="E307" s="8"/>
      <c r="F307" s="8"/>
      <c r="G307" s="8"/>
      <c r="H307" s="12"/>
      <c r="I307" s="12"/>
      <c r="J307" s="16" t="s">
        <v>291</v>
      </c>
      <c r="K307" s="30">
        <f t="shared" ref="K307:R307" si="150">SUBTOTAL(9,K304:K306)</f>
        <v>694085000</v>
      </c>
      <c r="L307" s="30">
        <f t="shared" si="150"/>
        <v>0</v>
      </c>
      <c r="M307" s="30">
        <f t="shared" si="150"/>
        <v>90000000</v>
      </c>
      <c r="N307" s="30">
        <f t="shared" si="150"/>
        <v>0</v>
      </c>
      <c r="O307" s="30">
        <f t="shared" si="150"/>
        <v>0</v>
      </c>
      <c r="P307" s="30">
        <f t="shared" si="150"/>
        <v>0</v>
      </c>
      <c r="Q307" s="30">
        <f t="shared" si="150"/>
        <v>90000000</v>
      </c>
      <c r="R307" s="30">
        <f t="shared" si="150"/>
        <v>604085000</v>
      </c>
      <c r="S307" s="55"/>
      <c r="T307" s="55"/>
    </row>
    <row r="308" spans="1:21" outlineLevel="2" x14ac:dyDescent="0.25">
      <c r="A308" s="8"/>
      <c r="B308" s="8"/>
      <c r="C308" s="8"/>
      <c r="D308" s="8"/>
      <c r="E308" s="8"/>
      <c r="F308" s="8"/>
      <c r="G308" s="8"/>
      <c r="H308" s="12"/>
      <c r="I308" s="12"/>
      <c r="J308" s="18"/>
      <c r="K308" s="28"/>
      <c r="L308" s="40"/>
      <c r="M308" s="40"/>
      <c r="N308" s="40"/>
      <c r="O308" s="40"/>
      <c r="P308" s="40"/>
      <c r="Q308" s="40"/>
      <c r="R308" s="40"/>
      <c r="S308" s="55"/>
      <c r="T308" s="55"/>
    </row>
    <row r="309" spans="1:21" ht="18.75" outlineLevel="1" x14ac:dyDescent="0.3">
      <c r="A309" s="8"/>
      <c r="B309" s="8"/>
      <c r="C309" s="8"/>
      <c r="D309" s="8"/>
      <c r="E309" s="9"/>
      <c r="F309" s="8"/>
      <c r="G309" s="8"/>
      <c r="H309" s="12"/>
      <c r="I309" s="12"/>
      <c r="J309" s="53" t="s">
        <v>182</v>
      </c>
      <c r="K309" s="54">
        <f t="shared" ref="K309:R309" si="151">K307+K301+K294</f>
        <v>7081225866</v>
      </c>
      <c r="L309" s="54">
        <f t="shared" si="151"/>
        <v>3552633946</v>
      </c>
      <c r="M309" s="54">
        <f t="shared" si="151"/>
        <v>1089005039</v>
      </c>
      <c r="N309" s="54">
        <f t="shared" si="151"/>
        <v>122007605</v>
      </c>
      <c r="O309" s="54">
        <f t="shared" si="151"/>
        <v>85164423</v>
      </c>
      <c r="P309" s="54">
        <f t="shared" si="151"/>
        <v>207172028</v>
      </c>
      <c r="Q309" s="54">
        <f t="shared" si="151"/>
        <v>881833011</v>
      </c>
      <c r="R309" s="54">
        <f t="shared" si="151"/>
        <v>2439586881</v>
      </c>
      <c r="S309" s="55"/>
      <c r="T309" s="55"/>
    </row>
    <row r="310" spans="1:21" s="3" customFormat="1" outlineLevel="1" x14ac:dyDescent="0.25">
      <c r="A310" s="8"/>
      <c r="B310" s="8"/>
      <c r="C310" s="8"/>
      <c r="D310" s="8"/>
      <c r="E310" s="9"/>
      <c r="F310" s="8"/>
      <c r="G310" s="8"/>
      <c r="H310" s="12"/>
      <c r="I310" s="12"/>
      <c r="J310" s="20"/>
      <c r="K310" s="32"/>
      <c r="L310" s="42"/>
      <c r="M310" s="42"/>
      <c r="N310" s="42"/>
      <c r="O310" s="42"/>
      <c r="P310" s="42"/>
      <c r="Q310" s="42"/>
      <c r="R310" s="42"/>
      <c r="S310" s="55"/>
      <c r="T310" s="55"/>
    </row>
    <row r="311" spans="1:21" ht="26.25" outlineLevel="1" x14ac:dyDescent="0.4">
      <c r="A311" s="8"/>
      <c r="B311" s="8"/>
      <c r="C311" s="8"/>
      <c r="D311" s="8"/>
      <c r="E311" s="9"/>
      <c r="F311" s="8"/>
      <c r="G311" s="8"/>
      <c r="H311" s="12"/>
      <c r="I311" s="12"/>
      <c r="J311" s="65" t="s">
        <v>216</v>
      </c>
      <c r="K311" s="32"/>
      <c r="L311" s="42"/>
      <c r="M311" s="42"/>
      <c r="N311" s="42"/>
      <c r="O311" s="42"/>
      <c r="P311" s="42"/>
      <c r="Q311" s="42"/>
      <c r="R311" s="42"/>
      <c r="S311" s="57"/>
      <c r="T311" s="57"/>
    </row>
    <row r="312" spans="1:21" outlineLevel="2" x14ac:dyDescent="0.25">
      <c r="A312" s="8"/>
      <c r="B312" s="8"/>
      <c r="C312" s="8"/>
      <c r="D312" s="8"/>
      <c r="E312" s="8"/>
      <c r="F312" s="8"/>
      <c r="G312" s="8"/>
      <c r="H312" s="12"/>
      <c r="I312" s="12"/>
      <c r="J312" s="16" t="s">
        <v>278</v>
      </c>
      <c r="K312" s="28"/>
      <c r="L312" s="40"/>
      <c r="M312" s="40"/>
      <c r="N312" s="40"/>
      <c r="O312" s="40"/>
      <c r="P312" s="40"/>
      <c r="Q312" s="40"/>
      <c r="R312" s="40"/>
      <c r="S312" s="55"/>
      <c r="T312" s="55"/>
    </row>
    <row r="313" spans="1:21" s="2" customFormat="1" ht="15" customHeight="1" outlineLevel="2" x14ac:dyDescent="0.25">
      <c r="A313" s="6">
        <v>31</v>
      </c>
      <c r="B313" s="6" t="s">
        <v>11</v>
      </c>
      <c r="C313" s="6" t="s">
        <v>286</v>
      </c>
      <c r="D313" s="6" t="s">
        <v>22</v>
      </c>
      <c r="E313" s="6" t="s">
        <v>22</v>
      </c>
      <c r="F313" s="6" t="s">
        <v>558</v>
      </c>
      <c r="G313" s="6" t="s">
        <v>168</v>
      </c>
      <c r="H313" s="13">
        <v>30076574</v>
      </c>
      <c r="I313" s="13" t="str">
        <f t="shared" ref="I313:I315" si="152">CONCATENATE(H313,"-",G313)</f>
        <v>30076574-EJECUCION</v>
      </c>
      <c r="J313" s="17" t="s">
        <v>309</v>
      </c>
      <c r="K313" s="29">
        <v>2806948000</v>
      </c>
      <c r="L313" s="41">
        <v>121552095</v>
      </c>
      <c r="M313" s="41">
        <v>300000000</v>
      </c>
      <c r="N313" s="41">
        <v>0</v>
      </c>
      <c r="O313" s="41">
        <v>0</v>
      </c>
      <c r="P313" s="41">
        <f t="shared" ref="P313:P315" si="153">N313+O313</f>
        <v>0</v>
      </c>
      <c r="Q313" s="41">
        <f t="shared" ref="Q313:Q315" si="154">M313-P313</f>
        <v>300000000</v>
      </c>
      <c r="R313" s="41">
        <f>K313-(L313+M313)</f>
        <v>2385395905</v>
      </c>
      <c r="S313" s="56" t="s">
        <v>281</v>
      </c>
      <c r="T313" s="56" t="s">
        <v>8</v>
      </c>
      <c r="U313" s="2" t="str">
        <f>VLOOKUP(I313,RATES!K$2:L$952,2,FALSE)</f>
        <v>RS</v>
      </c>
    </row>
    <row r="314" spans="1:21" s="2" customFormat="1" ht="15" customHeight="1" outlineLevel="2" x14ac:dyDescent="0.25">
      <c r="A314" s="6">
        <v>31</v>
      </c>
      <c r="B314" s="6" t="s">
        <v>11</v>
      </c>
      <c r="C314" s="6" t="s">
        <v>272</v>
      </c>
      <c r="D314" s="6" t="s">
        <v>22</v>
      </c>
      <c r="E314" s="6" t="s">
        <v>22</v>
      </c>
      <c r="F314" s="6" t="s">
        <v>558</v>
      </c>
      <c r="G314" s="6" t="s">
        <v>9</v>
      </c>
      <c r="H314" s="13">
        <v>30463530</v>
      </c>
      <c r="I314" s="13" t="str">
        <f t="shared" si="152"/>
        <v>30463530-DISEÑO</v>
      </c>
      <c r="J314" s="17" t="s">
        <v>373</v>
      </c>
      <c r="K314" s="29">
        <v>159342000</v>
      </c>
      <c r="L314" s="41">
        <v>0</v>
      </c>
      <c r="M314" s="41">
        <v>15000000</v>
      </c>
      <c r="N314" s="41">
        <v>0</v>
      </c>
      <c r="O314" s="41">
        <v>0</v>
      </c>
      <c r="P314" s="41">
        <f t="shared" si="153"/>
        <v>0</v>
      </c>
      <c r="Q314" s="41">
        <f t="shared" si="154"/>
        <v>15000000</v>
      </c>
      <c r="R314" s="41">
        <f>K314-(L314+M314)</f>
        <v>144342000</v>
      </c>
      <c r="S314" s="56" t="s">
        <v>281</v>
      </c>
      <c r="T314" s="56" t="s">
        <v>308</v>
      </c>
      <c r="U314" s="2" t="str">
        <f>VLOOKUP(I314,RATES!K$2:L$952,2,FALSE)</f>
        <v>FI</v>
      </c>
    </row>
    <row r="315" spans="1:21" s="2" customFormat="1" ht="15" customHeight="1" outlineLevel="2" x14ac:dyDescent="0.25">
      <c r="A315" s="6">
        <v>31</v>
      </c>
      <c r="B315" s="6" t="s">
        <v>11</v>
      </c>
      <c r="C315" s="6" t="s">
        <v>275</v>
      </c>
      <c r="D315" s="6" t="s">
        <v>22</v>
      </c>
      <c r="E315" s="6" t="s">
        <v>22</v>
      </c>
      <c r="F315" s="6" t="s">
        <v>102</v>
      </c>
      <c r="G315" s="6" t="s">
        <v>9</v>
      </c>
      <c r="H315" s="13">
        <v>30427426</v>
      </c>
      <c r="I315" s="13" t="str">
        <f t="shared" si="152"/>
        <v>30427426-DISEÑO</v>
      </c>
      <c r="J315" s="17" t="s">
        <v>396</v>
      </c>
      <c r="K315" s="29">
        <v>252242000</v>
      </c>
      <c r="L315" s="41">
        <v>0</v>
      </c>
      <c r="M315" s="41">
        <v>15000000</v>
      </c>
      <c r="N315" s="41">
        <v>0</v>
      </c>
      <c r="O315" s="41">
        <v>0</v>
      </c>
      <c r="P315" s="41">
        <f t="shared" si="153"/>
        <v>0</v>
      </c>
      <c r="Q315" s="41">
        <f t="shared" si="154"/>
        <v>15000000</v>
      </c>
      <c r="R315" s="41">
        <f>K315-(L315+M315)</f>
        <v>237242000</v>
      </c>
      <c r="S315" s="56" t="s">
        <v>281</v>
      </c>
      <c r="T315" s="56" t="s">
        <v>296</v>
      </c>
      <c r="U315" s="2" t="str">
        <f>VLOOKUP(I315,RATES!K$2:L$952,2,FALSE)</f>
        <v>OT</v>
      </c>
    </row>
    <row r="316" spans="1:21" outlineLevel="2" x14ac:dyDescent="0.25">
      <c r="A316" s="8"/>
      <c r="B316" s="8"/>
      <c r="C316" s="8"/>
      <c r="D316" s="8"/>
      <c r="E316" s="8"/>
      <c r="F316" s="8"/>
      <c r="G316" s="8"/>
      <c r="H316" s="12"/>
      <c r="I316" s="12"/>
      <c r="J316" s="16" t="s">
        <v>291</v>
      </c>
      <c r="K316" s="30">
        <f t="shared" ref="K316:R316" si="155">SUBTOTAL(9,K313:K315)</f>
        <v>3218532000</v>
      </c>
      <c r="L316" s="30">
        <f t="shared" si="155"/>
        <v>121552095</v>
      </c>
      <c r="M316" s="30">
        <f t="shared" si="155"/>
        <v>330000000</v>
      </c>
      <c r="N316" s="30">
        <f t="shared" si="155"/>
        <v>0</v>
      </c>
      <c r="O316" s="30">
        <f t="shared" si="155"/>
        <v>0</v>
      </c>
      <c r="P316" s="30">
        <f t="shared" si="155"/>
        <v>0</v>
      </c>
      <c r="Q316" s="30">
        <f t="shared" si="155"/>
        <v>330000000</v>
      </c>
      <c r="R316" s="30">
        <f t="shared" si="155"/>
        <v>2766979905</v>
      </c>
      <c r="S316" s="55"/>
      <c r="T316" s="55"/>
    </row>
    <row r="317" spans="1:21" outlineLevel="2" x14ac:dyDescent="0.25">
      <c r="A317" s="8"/>
      <c r="B317" s="8"/>
      <c r="C317" s="8"/>
      <c r="D317" s="8"/>
      <c r="E317" s="8"/>
      <c r="F317" s="8"/>
      <c r="G317" s="8"/>
      <c r="H317" s="12"/>
      <c r="I317" s="12"/>
      <c r="J317" s="18"/>
      <c r="K317" s="28"/>
      <c r="L317" s="40"/>
      <c r="M317" s="40"/>
      <c r="N317" s="40"/>
      <c r="O317" s="40"/>
      <c r="P317" s="40"/>
      <c r="Q317" s="40"/>
      <c r="R317" s="40"/>
      <c r="S317" s="55"/>
      <c r="T317" s="55"/>
    </row>
    <row r="318" spans="1:21" ht="18.75" outlineLevel="1" x14ac:dyDescent="0.3">
      <c r="A318" s="8"/>
      <c r="B318" s="8"/>
      <c r="C318" s="8"/>
      <c r="D318" s="8"/>
      <c r="E318" s="9"/>
      <c r="F318" s="8"/>
      <c r="G318" s="8"/>
      <c r="H318" s="12"/>
      <c r="I318" s="12"/>
      <c r="J318" s="53" t="s">
        <v>183</v>
      </c>
      <c r="K318" s="54">
        <f t="shared" ref="K318:R318" si="156">K316</f>
        <v>3218532000</v>
      </c>
      <c r="L318" s="54">
        <f t="shared" si="156"/>
        <v>121552095</v>
      </c>
      <c r="M318" s="54">
        <f t="shared" si="156"/>
        <v>330000000</v>
      </c>
      <c r="N318" s="54">
        <f t="shared" si="156"/>
        <v>0</v>
      </c>
      <c r="O318" s="54">
        <f t="shared" si="156"/>
        <v>0</v>
      </c>
      <c r="P318" s="54">
        <f t="shared" si="156"/>
        <v>0</v>
      </c>
      <c r="Q318" s="54">
        <f t="shared" si="156"/>
        <v>330000000</v>
      </c>
      <c r="R318" s="54">
        <f t="shared" si="156"/>
        <v>2766979905</v>
      </c>
      <c r="S318" s="55"/>
      <c r="T318" s="55"/>
    </row>
    <row r="319" spans="1:21" s="3" customFormat="1" outlineLevel="1" x14ac:dyDescent="0.25">
      <c r="A319" s="8"/>
      <c r="B319" s="8"/>
      <c r="C319" s="8"/>
      <c r="D319" s="8"/>
      <c r="E319" s="9"/>
      <c r="F319" s="8"/>
      <c r="G319" s="8"/>
      <c r="H319" s="12"/>
      <c r="I319" s="12"/>
      <c r="J319" s="20"/>
      <c r="K319" s="32"/>
      <c r="L319" s="42"/>
      <c r="M319" s="42"/>
      <c r="N319" s="42"/>
      <c r="O319" s="42"/>
      <c r="P319" s="42"/>
      <c r="Q319" s="42"/>
      <c r="R319" s="42"/>
      <c r="S319" s="55"/>
      <c r="T319" s="55"/>
    </row>
    <row r="320" spans="1:21" ht="26.25" outlineLevel="1" x14ac:dyDescent="0.4">
      <c r="A320" s="8"/>
      <c r="B320" s="8"/>
      <c r="C320" s="8"/>
      <c r="D320" s="8"/>
      <c r="E320" s="9"/>
      <c r="F320" s="8"/>
      <c r="G320" s="8"/>
      <c r="H320" s="12"/>
      <c r="I320" s="12"/>
      <c r="J320" s="65" t="s">
        <v>217</v>
      </c>
      <c r="K320" s="32"/>
      <c r="L320" s="42"/>
      <c r="M320" s="42"/>
      <c r="N320" s="42"/>
      <c r="O320" s="42"/>
      <c r="P320" s="42"/>
      <c r="Q320" s="42"/>
      <c r="R320" s="42"/>
      <c r="S320" s="57"/>
      <c r="T320" s="57"/>
    </row>
    <row r="321" spans="1:21" outlineLevel="1" x14ac:dyDescent="0.25">
      <c r="A321" s="8"/>
      <c r="B321" s="8"/>
      <c r="C321" s="8"/>
      <c r="D321" s="8"/>
      <c r="E321" s="9"/>
      <c r="F321" s="8"/>
      <c r="G321" s="8"/>
      <c r="H321" s="12"/>
      <c r="I321" s="12"/>
      <c r="J321" s="16" t="s">
        <v>271</v>
      </c>
      <c r="K321" s="32"/>
      <c r="L321" s="42"/>
      <c r="M321" s="42"/>
      <c r="N321" s="42"/>
      <c r="O321" s="42"/>
      <c r="P321" s="42"/>
      <c r="Q321" s="42"/>
      <c r="R321" s="42"/>
      <c r="S321" s="55"/>
      <c r="T321" s="55"/>
    </row>
    <row r="322" spans="1:21" s="2" customFormat="1" ht="15" customHeight="1" outlineLevel="2" x14ac:dyDescent="0.25">
      <c r="A322" s="6">
        <v>31</v>
      </c>
      <c r="B322" s="6" t="s">
        <v>5</v>
      </c>
      <c r="C322" s="6" t="s">
        <v>354</v>
      </c>
      <c r="D322" s="6" t="s">
        <v>22</v>
      </c>
      <c r="E322" s="6" t="s">
        <v>28</v>
      </c>
      <c r="F322" s="6" t="s">
        <v>558</v>
      </c>
      <c r="G322" s="6" t="s">
        <v>168</v>
      </c>
      <c r="H322" s="13">
        <v>30279673</v>
      </c>
      <c r="I322" s="13" t="str">
        <f t="shared" ref="I322:I325" si="157">CONCATENATE(H322,"-",G322)</f>
        <v>30279673-EJECUCION</v>
      </c>
      <c r="J322" s="17" t="s">
        <v>154</v>
      </c>
      <c r="K322" s="29">
        <v>589370000</v>
      </c>
      <c r="L322" s="41">
        <v>1500000</v>
      </c>
      <c r="M322" s="41">
        <v>517870000</v>
      </c>
      <c r="N322" s="41">
        <v>25410198</v>
      </c>
      <c r="O322" s="41">
        <v>25833013</v>
      </c>
      <c r="P322" s="41">
        <f t="shared" ref="P322:P325" si="158">N322+O322</f>
        <v>51243211</v>
      </c>
      <c r="Q322" s="41">
        <f t="shared" ref="Q322:Q325" si="159">M322-P322</f>
        <v>466626789</v>
      </c>
      <c r="R322" s="41">
        <f>K322-(L322+M322)</f>
        <v>70000000</v>
      </c>
      <c r="S322" s="56" t="s">
        <v>273</v>
      </c>
      <c r="T322" s="56" t="s">
        <v>8</v>
      </c>
      <c r="U322" s="2" t="str">
        <f>VLOOKUP(I322,RATES!K$2:L$952,2,FALSE)</f>
        <v>RS</v>
      </c>
    </row>
    <row r="323" spans="1:21" s="2" customFormat="1" ht="15" customHeight="1" outlineLevel="2" x14ac:dyDescent="0.25">
      <c r="A323" s="6">
        <v>31</v>
      </c>
      <c r="B323" s="6" t="s">
        <v>5</v>
      </c>
      <c r="C323" s="6" t="s">
        <v>283</v>
      </c>
      <c r="D323" s="6" t="s">
        <v>22</v>
      </c>
      <c r="E323" s="6" t="s">
        <v>28</v>
      </c>
      <c r="F323" s="6" t="s">
        <v>14</v>
      </c>
      <c r="G323" s="6" t="s">
        <v>168</v>
      </c>
      <c r="H323" s="13">
        <v>30108787</v>
      </c>
      <c r="I323" s="13" t="str">
        <f t="shared" si="157"/>
        <v>30108787-EJECUCION</v>
      </c>
      <c r="J323" s="17" t="s">
        <v>556</v>
      </c>
      <c r="K323" s="29">
        <v>1587610000</v>
      </c>
      <c r="L323" s="41">
        <v>1405679649</v>
      </c>
      <c r="M323" s="41">
        <v>12852000</v>
      </c>
      <c r="N323" s="41">
        <v>0</v>
      </c>
      <c r="O323" s="41">
        <v>0</v>
      </c>
      <c r="P323" s="41">
        <f t="shared" si="158"/>
        <v>0</v>
      </c>
      <c r="Q323" s="41">
        <f t="shared" si="159"/>
        <v>12852000</v>
      </c>
      <c r="R323" s="41">
        <f>K323-(L323+M323)</f>
        <v>169078351</v>
      </c>
      <c r="S323" s="56" t="s">
        <v>273</v>
      </c>
      <c r="T323" s="56" t="s">
        <v>8</v>
      </c>
      <c r="U323" s="2" t="str">
        <f>VLOOKUP(I323,RATES!K$2:L$952,2,FALSE)</f>
        <v>RS</v>
      </c>
    </row>
    <row r="324" spans="1:21" s="2" customFormat="1" ht="15" customHeight="1" outlineLevel="2" x14ac:dyDescent="0.25">
      <c r="A324" s="6">
        <v>31</v>
      </c>
      <c r="B324" s="6" t="s">
        <v>5</v>
      </c>
      <c r="C324" s="6" t="s">
        <v>288</v>
      </c>
      <c r="D324" s="6" t="s">
        <v>22</v>
      </c>
      <c r="E324" s="6" t="s">
        <v>28</v>
      </c>
      <c r="F324" s="6" t="s">
        <v>558</v>
      </c>
      <c r="G324" s="6" t="s">
        <v>168</v>
      </c>
      <c r="H324" s="48">
        <v>30071020</v>
      </c>
      <c r="I324" s="13" t="str">
        <f t="shared" si="157"/>
        <v>30071020-EJECUCION</v>
      </c>
      <c r="J324" s="17" t="s">
        <v>650</v>
      </c>
      <c r="K324" s="29">
        <v>1121850449</v>
      </c>
      <c r="L324" s="41">
        <v>1121478997</v>
      </c>
      <c r="M324" s="41">
        <v>0</v>
      </c>
      <c r="N324" s="41">
        <v>0</v>
      </c>
      <c r="O324" s="41">
        <v>0</v>
      </c>
      <c r="P324" s="41">
        <f t="shared" si="158"/>
        <v>0</v>
      </c>
      <c r="Q324" s="41">
        <f t="shared" si="159"/>
        <v>0</v>
      </c>
      <c r="R324" s="41">
        <f>K324-(L324+M324)</f>
        <v>371452</v>
      </c>
      <c r="S324" s="56" t="s">
        <v>273</v>
      </c>
      <c r="T324" s="56" t="s">
        <v>8</v>
      </c>
      <c r="U324" s="2" t="e">
        <f>VLOOKUP(I324,RATES!K$2:L$952,2,FALSE)</f>
        <v>#N/A</v>
      </c>
    </row>
    <row r="325" spans="1:21" s="2" customFormat="1" ht="15" customHeight="1" outlineLevel="2" x14ac:dyDescent="0.25">
      <c r="A325" s="6">
        <v>31</v>
      </c>
      <c r="B325" s="6" t="s">
        <v>5</v>
      </c>
      <c r="C325" s="6" t="s">
        <v>286</v>
      </c>
      <c r="D325" s="6" t="s">
        <v>22</v>
      </c>
      <c r="E325" s="6" t="s">
        <v>28</v>
      </c>
      <c r="F325" s="6" t="s">
        <v>13</v>
      </c>
      <c r="G325" s="6" t="s">
        <v>168</v>
      </c>
      <c r="H325" s="13">
        <v>30103323</v>
      </c>
      <c r="I325" s="13" t="str">
        <f t="shared" si="157"/>
        <v>30103323-EJECUCION</v>
      </c>
      <c r="J325" s="17" t="s">
        <v>310</v>
      </c>
      <c r="K325" s="29">
        <v>207019710</v>
      </c>
      <c r="L325" s="41">
        <v>99601553</v>
      </c>
      <c r="M325" s="41">
        <f>107418157-12852000</f>
        <v>94566157</v>
      </c>
      <c r="N325" s="41">
        <v>0</v>
      </c>
      <c r="O325" s="41">
        <v>0</v>
      </c>
      <c r="P325" s="41">
        <f t="shared" si="158"/>
        <v>0</v>
      </c>
      <c r="Q325" s="41">
        <f t="shared" si="159"/>
        <v>94566157</v>
      </c>
      <c r="R325" s="41">
        <f>K325-(L325+M325)</f>
        <v>12852000</v>
      </c>
      <c r="S325" s="56" t="s">
        <v>273</v>
      </c>
      <c r="T325" s="56" t="s">
        <v>8</v>
      </c>
      <c r="U325" s="2" t="str">
        <f>VLOOKUP(I325,RATES!K$2:L$952,2,FALSE)</f>
        <v>RS</v>
      </c>
    </row>
    <row r="326" spans="1:21" outlineLevel="2" x14ac:dyDescent="0.25">
      <c r="A326" s="8"/>
      <c r="B326" s="8"/>
      <c r="C326" s="8"/>
      <c r="D326" s="8"/>
      <c r="E326" s="8"/>
      <c r="F326" s="8"/>
      <c r="G326" s="8"/>
      <c r="H326" s="12"/>
      <c r="I326" s="12"/>
      <c r="J326" s="16" t="s">
        <v>435</v>
      </c>
      <c r="K326" s="30">
        <f t="shared" ref="K326:R326" si="160">SUBTOTAL(9,K322:K325)</f>
        <v>3505850159</v>
      </c>
      <c r="L326" s="30">
        <f t="shared" si="160"/>
        <v>2628260199</v>
      </c>
      <c r="M326" s="30">
        <f t="shared" si="160"/>
        <v>625288157</v>
      </c>
      <c r="N326" s="30">
        <f t="shared" si="160"/>
        <v>25410198</v>
      </c>
      <c r="O326" s="30">
        <f t="shared" si="160"/>
        <v>25833013</v>
      </c>
      <c r="P326" s="30">
        <f t="shared" si="160"/>
        <v>51243211</v>
      </c>
      <c r="Q326" s="30">
        <f t="shared" si="160"/>
        <v>574044946</v>
      </c>
      <c r="R326" s="30">
        <f t="shared" si="160"/>
        <v>252301803</v>
      </c>
      <c r="S326" s="55"/>
      <c r="T326" s="55"/>
    </row>
    <row r="327" spans="1:21" outlineLevel="2" x14ac:dyDescent="0.25">
      <c r="A327" s="8"/>
      <c r="B327" s="8"/>
      <c r="C327" s="8"/>
      <c r="D327" s="8"/>
      <c r="E327" s="8"/>
      <c r="F327" s="8"/>
      <c r="G327" s="8"/>
      <c r="H327" s="12"/>
      <c r="I327" s="12"/>
      <c r="J327" s="18"/>
      <c r="K327" s="28"/>
      <c r="L327" s="40"/>
      <c r="M327" s="40"/>
      <c r="N327" s="40"/>
      <c r="O327" s="40"/>
      <c r="P327" s="40"/>
      <c r="Q327" s="40"/>
      <c r="R327" s="40"/>
      <c r="S327" s="55"/>
      <c r="T327" s="55"/>
    </row>
    <row r="328" spans="1:21" outlineLevel="2" x14ac:dyDescent="0.25">
      <c r="A328" s="8"/>
      <c r="B328" s="8"/>
      <c r="C328" s="8"/>
      <c r="D328" s="8"/>
      <c r="E328" s="8"/>
      <c r="F328" s="8"/>
      <c r="G328" s="8"/>
      <c r="H328" s="12"/>
      <c r="I328" s="12"/>
      <c r="J328" s="16" t="s">
        <v>436</v>
      </c>
      <c r="K328" s="28"/>
      <c r="L328" s="40"/>
      <c r="M328" s="40"/>
      <c r="N328" s="40"/>
      <c r="O328" s="40"/>
      <c r="P328" s="40"/>
      <c r="Q328" s="40"/>
      <c r="R328" s="40"/>
      <c r="S328" s="55"/>
      <c r="T328" s="55"/>
    </row>
    <row r="329" spans="1:21" s="2" customFormat="1" ht="15" customHeight="1" outlineLevel="2" x14ac:dyDescent="0.25">
      <c r="A329" s="6">
        <v>31</v>
      </c>
      <c r="B329" s="6" t="s">
        <v>56</v>
      </c>
      <c r="C329" s="6" t="s">
        <v>283</v>
      </c>
      <c r="D329" s="6" t="s">
        <v>22</v>
      </c>
      <c r="E329" s="6" t="s">
        <v>28</v>
      </c>
      <c r="F329" s="6" t="s">
        <v>14</v>
      </c>
      <c r="G329" s="6" t="s">
        <v>168</v>
      </c>
      <c r="H329" s="13">
        <v>30289473</v>
      </c>
      <c r="I329" s="13" t="str">
        <f t="shared" ref="I329:I332" si="161">CONCATENATE(H329,"-",G329)</f>
        <v>30289473-EJECUCION</v>
      </c>
      <c r="J329" s="17" t="s">
        <v>311</v>
      </c>
      <c r="K329" s="29">
        <v>730281000</v>
      </c>
      <c r="L329" s="41">
        <v>0</v>
      </c>
      <c r="M329" s="41">
        <f>100000000-1753899</f>
        <v>98246101</v>
      </c>
      <c r="N329" s="41">
        <v>0</v>
      </c>
      <c r="O329" s="41">
        <v>0</v>
      </c>
      <c r="P329" s="41">
        <f t="shared" ref="P329:P332" si="162">N329+O329</f>
        <v>0</v>
      </c>
      <c r="Q329" s="41">
        <f t="shared" ref="Q329:Q332" si="163">M329-P329</f>
        <v>98246101</v>
      </c>
      <c r="R329" s="41">
        <f>K329-(L329+M329)</f>
        <v>632034899</v>
      </c>
      <c r="S329" s="56" t="s">
        <v>512</v>
      </c>
      <c r="T329" s="56" t="s">
        <v>8</v>
      </c>
      <c r="U329" s="2" t="str">
        <f>VLOOKUP(I329,RATES!K$2:L$952,2,FALSE)</f>
        <v>RS</v>
      </c>
    </row>
    <row r="330" spans="1:21" s="2" customFormat="1" ht="15" customHeight="1" outlineLevel="2" x14ac:dyDescent="0.25">
      <c r="A330" s="6">
        <v>31</v>
      </c>
      <c r="B330" s="6" t="s">
        <v>56</v>
      </c>
      <c r="C330" s="6" t="s">
        <v>286</v>
      </c>
      <c r="D330" s="6" t="s">
        <v>22</v>
      </c>
      <c r="E330" s="6" t="s">
        <v>28</v>
      </c>
      <c r="F330" s="6" t="s">
        <v>558</v>
      </c>
      <c r="G330" s="6" t="s">
        <v>168</v>
      </c>
      <c r="H330" s="13">
        <v>30464833</v>
      </c>
      <c r="I330" s="13" t="str">
        <f t="shared" si="161"/>
        <v>30464833-EJECUCION</v>
      </c>
      <c r="J330" s="17" t="s">
        <v>486</v>
      </c>
      <c r="K330" s="29">
        <v>547246000</v>
      </c>
      <c r="L330" s="41">
        <v>0</v>
      </c>
      <c r="M330" s="41">
        <f>30000000-10244890</f>
        <v>19755110</v>
      </c>
      <c r="N330" s="41">
        <v>0</v>
      </c>
      <c r="O330" s="41">
        <v>0</v>
      </c>
      <c r="P330" s="41">
        <f t="shared" si="162"/>
        <v>0</v>
      </c>
      <c r="Q330" s="41">
        <f t="shared" si="163"/>
        <v>19755110</v>
      </c>
      <c r="R330" s="41">
        <f>K330-(L330+M330)</f>
        <v>527490890</v>
      </c>
      <c r="S330" s="56" t="s">
        <v>512</v>
      </c>
      <c r="T330" s="56" t="s">
        <v>10</v>
      </c>
      <c r="U330" s="2">
        <f>VLOOKUP(I330,RATES!K$2:L$952,2,FALSE)</f>
        <v>0</v>
      </c>
    </row>
    <row r="331" spans="1:21" s="2" customFormat="1" ht="15" customHeight="1" outlineLevel="2" x14ac:dyDescent="0.25">
      <c r="A331" s="6">
        <v>31</v>
      </c>
      <c r="B331" s="6" t="s">
        <v>56</v>
      </c>
      <c r="C331" s="6" t="s">
        <v>274</v>
      </c>
      <c r="D331" s="6" t="s">
        <v>22</v>
      </c>
      <c r="E331" s="6" t="s">
        <v>28</v>
      </c>
      <c r="F331" s="6" t="s">
        <v>558</v>
      </c>
      <c r="G331" s="6" t="s">
        <v>168</v>
      </c>
      <c r="H331" s="13">
        <v>30134380</v>
      </c>
      <c r="I331" s="13" t="str">
        <f t="shared" si="161"/>
        <v>30134380-EJECUCION</v>
      </c>
      <c r="J331" s="17" t="s">
        <v>661</v>
      </c>
      <c r="K331" s="29">
        <v>363409000</v>
      </c>
      <c r="L331" s="41">
        <v>344153769</v>
      </c>
      <c r="M331" s="41">
        <f>1753899+10244890</f>
        <v>11998789</v>
      </c>
      <c r="N331" s="41">
        <v>11998789</v>
      </c>
      <c r="O331" s="41">
        <v>0</v>
      </c>
      <c r="P331" s="41">
        <f t="shared" si="162"/>
        <v>11998789</v>
      </c>
      <c r="Q331" s="41">
        <f t="shared" si="163"/>
        <v>0</v>
      </c>
      <c r="R331" s="41">
        <f>K331-(L331+M331)</f>
        <v>7256442</v>
      </c>
      <c r="S331" s="56" t="s">
        <v>273</v>
      </c>
      <c r="T331" s="56" t="s">
        <v>8</v>
      </c>
      <c r="U331" s="2" t="str">
        <f>VLOOKUP(I331,RATES!K$2:L$952,2,FALSE)</f>
        <v>RS</v>
      </c>
    </row>
    <row r="332" spans="1:21" s="2" customFormat="1" ht="15" customHeight="1" outlineLevel="2" x14ac:dyDescent="0.25">
      <c r="A332" s="6">
        <v>31</v>
      </c>
      <c r="B332" s="6" t="s">
        <v>56</v>
      </c>
      <c r="C332" s="6" t="s">
        <v>283</v>
      </c>
      <c r="D332" s="6" t="s">
        <v>22</v>
      </c>
      <c r="E332" s="6" t="s">
        <v>28</v>
      </c>
      <c r="F332" s="6" t="s">
        <v>14</v>
      </c>
      <c r="G332" s="6" t="s">
        <v>9</v>
      </c>
      <c r="H332" s="13">
        <v>30465403</v>
      </c>
      <c r="I332" s="13" t="str">
        <f t="shared" si="161"/>
        <v>30465403-DISEÑO</v>
      </c>
      <c r="J332" s="17" t="s">
        <v>312</v>
      </c>
      <c r="K332" s="29">
        <v>30000000</v>
      </c>
      <c r="L332" s="41">
        <v>0</v>
      </c>
      <c r="M332" s="41">
        <v>3000000</v>
      </c>
      <c r="N332" s="41">
        <v>0</v>
      </c>
      <c r="O332" s="41">
        <v>0</v>
      </c>
      <c r="P332" s="41">
        <f t="shared" si="162"/>
        <v>0</v>
      </c>
      <c r="Q332" s="41">
        <f t="shared" si="163"/>
        <v>3000000</v>
      </c>
      <c r="R332" s="41">
        <f>K332-(L332+M332)</f>
        <v>27000000</v>
      </c>
      <c r="S332" s="56" t="s">
        <v>512</v>
      </c>
      <c r="T332" s="56" t="s">
        <v>8</v>
      </c>
      <c r="U332" s="2">
        <f>VLOOKUP(I332,RATES!K$2:L$952,2,FALSE)</f>
        <v>0</v>
      </c>
    </row>
    <row r="333" spans="1:21" outlineLevel="2" x14ac:dyDescent="0.25">
      <c r="A333" s="8"/>
      <c r="B333" s="8"/>
      <c r="C333" s="8"/>
      <c r="D333" s="8"/>
      <c r="E333" s="8"/>
      <c r="F333" s="8"/>
      <c r="G333" s="8"/>
      <c r="H333" s="12"/>
      <c r="I333" s="12"/>
      <c r="J333" s="16" t="s">
        <v>336</v>
      </c>
      <c r="K333" s="30">
        <f t="shared" ref="K333:R333" si="164">SUBTOTAL(9,K329:K332)</f>
        <v>1670936000</v>
      </c>
      <c r="L333" s="30">
        <f t="shared" si="164"/>
        <v>344153769</v>
      </c>
      <c r="M333" s="30">
        <f t="shared" si="164"/>
        <v>133000000</v>
      </c>
      <c r="N333" s="30">
        <f t="shared" si="164"/>
        <v>11998789</v>
      </c>
      <c r="O333" s="30">
        <f t="shared" si="164"/>
        <v>0</v>
      </c>
      <c r="P333" s="30">
        <f t="shared" si="164"/>
        <v>11998789</v>
      </c>
      <c r="Q333" s="30">
        <f t="shared" si="164"/>
        <v>121001211</v>
      </c>
      <c r="R333" s="30">
        <f t="shared" si="164"/>
        <v>1193782231</v>
      </c>
      <c r="S333" s="55"/>
      <c r="T333" s="55"/>
    </row>
    <row r="334" spans="1:21" outlineLevel="2" x14ac:dyDescent="0.25">
      <c r="A334" s="8"/>
      <c r="B334" s="8"/>
      <c r="C334" s="8"/>
      <c r="D334" s="8"/>
      <c r="E334" s="8"/>
      <c r="F334" s="8"/>
      <c r="G334" s="8"/>
      <c r="H334" s="12"/>
      <c r="I334" s="12"/>
      <c r="J334" s="18"/>
      <c r="K334" s="28"/>
      <c r="L334" s="40"/>
      <c r="M334" s="40"/>
      <c r="N334" s="40"/>
      <c r="O334" s="40"/>
      <c r="P334" s="40"/>
      <c r="Q334" s="40"/>
      <c r="R334" s="40"/>
      <c r="S334" s="55"/>
      <c r="T334" s="55"/>
    </row>
    <row r="335" spans="1:21" outlineLevel="2" x14ac:dyDescent="0.25">
      <c r="A335" s="8"/>
      <c r="B335" s="8"/>
      <c r="C335" s="8"/>
      <c r="D335" s="8"/>
      <c r="E335" s="8"/>
      <c r="F335" s="8"/>
      <c r="G335" s="8"/>
      <c r="H335" s="12"/>
      <c r="I335" s="12"/>
      <c r="J335" s="16" t="s">
        <v>278</v>
      </c>
      <c r="K335" s="28"/>
      <c r="L335" s="40"/>
      <c r="M335" s="40"/>
      <c r="N335" s="40"/>
      <c r="O335" s="40"/>
      <c r="P335" s="40"/>
      <c r="Q335" s="40"/>
      <c r="R335" s="40"/>
      <c r="S335" s="55"/>
      <c r="T335" s="55"/>
    </row>
    <row r="336" spans="1:21" s="2" customFormat="1" ht="15" customHeight="1" outlineLevel="2" x14ac:dyDescent="0.25">
      <c r="A336" s="6">
        <v>29</v>
      </c>
      <c r="B336" s="6" t="s">
        <v>11</v>
      </c>
      <c r="C336" s="6" t="s">
        <v>287</v>
      </c>
      <c r="D336" s="6" t="s">
        <v>22</v>
      </c>
      <c r="E336" s="6" t="s">
        <v>28</v>
      </c>
      <c r="F336" s="6" t="s">
        <v>558</v>
      </c>
      <c r="G336" s="6" t="s">
        <v>168</v>
      </c>
      <c r="H336" s="13">
        <v>30482544</v>
      </c>
      <c r="I336" s="13" t="str">
        <f t="shared" ref="I336:I340" si="165">CONCATENATE(H336,"-",G336)</f>
        <v>30482544-EJECUCION</v>
      </c>
      <c r="J336" s="17" t="s">
        <v>471</v>
      </c>
      <c r="K336" s="29">
        <v>192302000</v>
      </c>
      <c r="L336" s="41">
        <v>0</v>
      </c>
      <c r="M336" s="41">
        <v>192302000</v>
      </c>
      <c r="N336" s="41">
        <v>0</v>
      </c>
      <c r="O336" s="41">
        <v>0</v>
      </c>
      <c r="P336" s="41">
        <f t="shared" ref="P336:P340" si="166">N336+O336</f>
        <v>0</v>
      </c>
      <c r="Q336" s="41">
        <f t="shared" ref="Q336:Q340" si="167">M336-P336</f>
        <v>192302000</v>
      </c>
      <c r="R336" s="41">
        <f>K336-(L336+M336)</f>
        <v>0</v>
      </c>
      <c r="S336" s="56" t="s">
        <v>414</v>
      </c>
      <c r="T336" s="56" t="s">
        <v>10</v>
      </c>
      <c r="U336" s="2">
        <f>VLOOKUP(I336,RATES!K$2:L$952,2,FALSE)</f>
        <v>0</v>
      </c>
    </row>
    <row r="337" spans="1:21" s="2" customFormat="1" ht="15" customHeight="1" outlineLevel="2" x14ac:dyDescent="0.25">
      <c r="A337" s="6">
        <v>31</v>
      </c>
      <c r="B337" s="6" t="s">
        <v>11</v>
      </c>
      <c r="C337" s="6" t="s">
        <v>288</v>
      </c>
      <c r="D337" s="6" t="s">
        <v>22</v>
      </c>
      <c r="E337" s="6" t="s">
        <v>28</v>
      </c>
      <c r="F337" s="6" t="s">
        <v>558</v>
      </c>
      <c r="G337" s="6" t="s">
        <v>168</v>
      </c>
      <c r="H337" s="13">
        <v>30182972</v>
      </c>
      <c r="I337" s="13" t="str">
        <f t="shared" si="165"/>
        <v>30182972-EJECUCION</v>
      </c>
      <c r="J337" s="17" t="s">
        <v>412</v>
      </c>
      <c r="K337" s="29">
        <v>1575731000</v>
      </c>
      <c r="L337" s="41">
        <v>0</v>
      </c>
      <c r="M337" s="41">
        <v>78786550</v>
      </c>
      <c r="N337" s="41">
        <v>0</v>
      </c>
      <c r="O337" s="41">
        <v>0</v>
      </c>
      <c r="P337" s="41">
        <f t="shared" si="166"/>
        <v>0</v>
      </c>
      <c r="Q337" s="41">
        <f t="shared" si="167"/>
        <v>78786550</v>
      </c>
      <c r="R337" s="41">
        <f>K337-(L337+M337)</f>
        <v>1496944450</v>
      </c>
      <c r="S337" s="56" t="s">
        <v>281</v>
      </c>
      <c r="T337" s="56" t="s">
        <v>415</v>
      </c>
      <c r="U337" s="2" t="e">
        <f>VLOOKUP(I337,RATES!K$2:L$952,2,FALSE)</f>
        <v>#N/A</v>
      </c>
    </row>
    <row r="338" spans="1:21" s="2" customFormat="1" ht="15" customHeight="1" outlineLevel="2" x14ac:dyDescent="0.25">
      <c r="A338" s="6">
        <v>31</v>
      </c>
      <c r="B338" s="6" t="s">
        <v>11</v>
      </c>
      <c r="C338" s="6" t="s">
        <v>283</v>
      </c>
      <c r="D338" s="6" t="s">
        <v>22</v>
      </c>
      <c r="E338" s="6" t="s">
        <v>28</v>
      </c>
      <c r="F338" s="6" t="s">
        <v>14</v>
      </c>
      <c r="G338" s="6" t="s">
        <v>168</v>
      </c>
      <c r="H338" s="13">
        <v>30422722</v>
      </c>
      <c r="I338" s="13" t="str">
        <f t="shared" si="165"/>
        <v>30422722-EJECUCION</v>
      </c>
      <c r="J338" s="17" t="s">
        <v>363</v>
      </c>
      <c r="K338" s="29">
        <v>432960000</v>
      </c>
      <c r="L338" s="41">
        <v>0</v>
      </c>
      <c r="M338" s="41">
        <v>21648000</v>
      </c>
      <c r="N338" s="41">
        <v>0</v>
      </c>
      <c r="O338" s="41">
        <v>0</v>
      </c>
      <c r="P338" s="41">
        <f t="shared" si="166"/>
        <v>0</v>
      </c>
      <c r="Q338" s="41">
        <f t="shared" si="167"/>
        <v>21648000</v>
      </c>
      <c r="R338" s="41">
        <f>K338-(L338+M338)</f>
        <v>411312000</v>
      </c>
      <c r="S338" s="56" t="s">
        <v>281</v>
      </c>
      <c r="T338" s="56" t="s">
        <v>415</v>
      </c>
      <c r="U338" s="2" t="e">
        <f>VLOOKUP(I338,RATES!K$2:L$952,2,FALSE)</f>
        <v>#N/A</v>
      </c>
    </row>
    <row r="339" spans="1:21" s="2" customFormat="1" ht="15" customHeight="1" outlineLevel="2" x14ac:dyDescent="0.25">
      <c r="A339" s="6">
        <v>29</v>
      </c>
      <c r="B339" s="6" t="s">
        <v>11</v>
      </c>
      <c r="C339" s="6" t="s">
        <v>286</v>
      </c>
      <c r="D339" s="6" t="s">
        <v>22</v>
      </c>
      <c r="E339" s="6" t="s">
        <v>28</v>
      </c>
      <c r="F339" s="6" t="s">
        <v>558</v>
      </c>
      <c r="G339" s="6" t="s">
        <v>168</v>
      </c>
      <c r="H339" s="13">
        <v>30427424</v>
      </c>
      <c r="I339" s="13" t="str">
        <f t="shared" si="165"/>
        <v>30427424-EJECUCION</v>
      </c>
      <c r="J339" s="17" t="s">
        <v>472</v>
      </c>
      <c r="K339" s="29">
        <v>65441000</v>
      </c>
      <c r="L339" s="41">
        <v>0</v>
      </c>
      <c r="M339" s="41">
        <v>5000000</v>
      </c>
      <c r="N339" s="41">
        <v>0</v>
      </c>
      <c r="O339" s="41">
        <v>0</v>
      </c>
      <c r="P339" s="41">
        <f t="shared" si="166"/>
        <v>0</v>
      </c>
      <c r="Q339" s="41">
        <f t="shared" si="167"/>
        <v>5000000</v>
      </c>
      <c r="R339" s="41">
        <f>K339-(L339+M339)</f>
        <v>60441000</v>
      </c>
      <c r="S339" s="56" t="s">
        <v>281</v>
      </c>
      <c r="T339" s="56" t="s">
        <v>515</v>
      </c>
      <c r="U339" s="2">
        <f>VLOOKUP(I339,RATES!K$2:L$952,2,FALSE)</f>
        <v>0</v>
      </c>
    </row>
    <row r="340" spans="1:21" s="2" customFormat="1" ht="15" customHeight="1" outlineLevel="2" x14ac:dyDescent="0.25">
      <c r="A340" s="6">
        <v>29</v>
      </c>
      <c r="B340" s="6" t="s">
        <v>11</v>
      </c>
      <c r="C340" s="6" t="s">
        <v>286</v>
      </c>
      <c r="D340" s="6" t="s">
        <v>22</v>
      </c>
      <c r="E340" s="6" t="s">
        <v>28</v>
      </c>
      <c r="F340" s="6" t="s">
        <v>558</v>
      </c>
      <c r="G340" s="6" t="s">
        <v>168</v>
      </c>
      <c r="H340" s="13">
        <v>30427472</v>
      </c>
      <c r="I340" s="13" t="str">
        <f t="shared" si="165"/>
        <v>30427472-EJECUCION</v>
      </c>
      <c r="J340" s="17" t="s">
        <v>487</v>
      </c>
      <c r="K340" s="29">
        <v>123418000</v>
      </c>
      <c r="L340" s="41">
        <v>0</v>
      </c>
      <c r="M340" s="41">
        <v>10000000</v>
      </c>
      <c r="N340" s="41">
        <v>0</v>
      </c>
      <c r="O340" s="41">
        <v>0</v>
      </c>
      <c r="P340" s="41">
        <f t="shared" si="166"/>
        <v>0</v>
      </c>
      <c r="Q340" s="41">
        <f t="shared" si="167"/>
        <v>10000000</v>
      </c>
      <c r="R340" s="41">
        <f>K340-(L340+M340)</f>
        <v>113418000</v>
      </c>
      <c r="S340" s="56" t="s">
        <v>281</v>
      </c>
      <c r="T340" s="56" t="s">
        <v>515</v>
      </c>
      <c r="U340" s="2">
        <f>VLOOKUP(I340,RATES!K$2:L$952,2,FALSE)</f>
        <v>0</v>
      </c>
    </row>
    <row r="341" spans="1:21" outlineLevel="2" x14ac:dyDescent="0.25">
      <c r="A341" s="8"/>
      <c r="B341" s="8"/>
      <c r="C341" s="8"/>
      <c r="D341" s="8"/>
      <c r="E341" s="8"/>
      <c r="F341" s="8"/>
      <c r="G341" s="8"/>
      <c r="H341" s="12"/>
      <c r="I341" s="12"/>
      <c r="J341" s="16" t="s">
        <v>291</v>
      </c>
      <c r="K341" s="30">
        <f t="shared" ref="K341:R341" si="168">SUBTOTAL(9,K336:K340)</f>
        <v>2389852000</v>
      </c>
      <c r="L341" s="30">
        <f t="shared" si="168"/>
        <v>0</v>
      </c>
      <c r="M341" s="30">
        <f t="shared" si="168"/>
        <v>307736550</v>
      </c>
      <c r="N341" s="30">
        <f t="shared" si="168"/>
        <v>0</v>
      </c>
      <c r="O341" s="30">
        <f t="shared" si="168"/>
        <v>0</v>
      </c>
      <c r="P341" s="30">
        <f t="shared" si="168"/>
        <v>0</v>
      </c>
      <c r="Q341" s="30">
        <f t="shared" si="168"/>
        <v>307736550</v>
      </c>
      <c r="R341" s="30">
        <f t="shared" si="168"/>
        <v>2082115450</v>
      </c>
      <c r="S341" s="55"/>
      <c r="T341" s="55"/>
    </row>
    <row r="342" spans="1:21" outlineLevel="2" x14ac:dyDescent="0.25">
      <c r="A342" s="8"/>
      <c r="B342" s="8"/>
      <c r="C342" s="8"/>
      <c r="D342" s="8"/>
      <c r="E342" s="8"/>
      <c r="F342" s="8"/>
      <c r="G342" s="8"/>
      <c r="H342" s="12"/>
      <c r="I342" s="12"/>
      <c r="J342" s="18"/>
      <c r="K342" s="28"/>
      <c r="L342" s="40"/>
      <c r="M342" s="40"/>
      <c r="N342" s="40"/>
      <c r="O342" s="40"/>
      <c r="P342" s="40"/>
      <c r="Q342" s="40"/>
      <c r="R342" s="40"/>
      <c r="S342" s="55"/>
      <c r="T342" s="55"/>
    </row>
    <row r="343" spans="1:21" ht="18.75" outlineLevel="1" x14ac:dyDescent="0.3">
      <c r="A343" s="8"/>
      <c r="B343" s="8"/>
      <c r="C343" s="8"/>
      <c r="D343" s="8"/>
      <c r="E343" s="9"/>
      <c r="F343" s="8"/>
      <c r="G343" s="8"/>
      <c r="H343" s="12"/>
      <c r="I343" s="12"/>
      <c r="J343" s="53" t="s">
        <v>184</v>
      </c>
      <c r="K343" s="54">
        <f t="shared" ref="K343:R343" si="169">K341+K333+K326</f>
        <v>7566638159</v>
      </c>
      <c r="L343" s="54">
        <f t="shared" si="169"/>
        <v>2972413968</v>
      </c>
      <c r="M343" s="54">
        <f t="shared" si="169"/>
        <v>1066024707</v>
      </c>
      <c r="N343" s="54">
        <f t="shared" si="169"/>
        <v>37408987</v>
      </c>
      <c r="O343" s="54">
        <f t="shared" si="169"/>
        <v>25833013</v>
      </c>
      <c r="P343" s="54">
        <f t="shared" si="169"/>
        <v>63242000</v>
      </c>
      <c r="Q343" s="54">
        <f t="shared" si="169"/>
        <v>1002782707</v>
      </c>
      <c r="R343" s="54">
        <f t="shared" si="169"/>
        <v>3528199484</v>
      </c>
      <c r="S343" s="55"/>
      <c r="T343" s="55"/>
    </row>
    <row r="344" spans="1:21" s="3" customFormat="1" outlineLevel="1" x14ac:dyDescent="0.25">
      <c r="A344" s="8"/>
      <c r="B344" s="8"/>
      <c r="C344" s="8"/>
      <c r="D344" s="8"/>
      <c r="E344" s="9"/>
      <c r="F344" s="8"/>
      <c r="G344" s="8"/>
      <c r="H344" s="12"/>
      <c r="I344" s="12"/>
      <c r="J344" s="20"/>
      <c r="K344" s="32"/>
      <c r="L344" s="42"/>
      <c r="M344" s="42"/>
      <c r="N344" s="42"/>
      <c r="O344" s="42"/>
      <c r="P344" s="42"/>
      <c r="Q344" s="42"/>
      <c r="R344" s="42"/>
      <c r="S344" s="55"/>
      <c r="T344" s="55"/>
    </row>
    <row r="345" spans="1:21" ht="26.25" outlineLevel="1" x14ac:dyDescent="0.4">
      <c r="A345" s="8"/>
      <c r="B345" s="8"/>
      <c r="C345" s="8"/>
      <c r="D345" s="8"/>
      <c r="E345" s="9"/>
      <c r="F345" s="8"/>
      <c r="G345" s="8"/>
      <c r="H345" s="12"/>
      <c r="I345" s="12"/>
      <c r="J345" s="65" t="s">
        <v>218</v>
      </c>
      <c r="K345" s="32"/>
      <c r="L345" s="42"/>
      <c r="M345" s="42"/>
      <c r="N345" s="42"/>
      <c r="O345" s="42"/>
      <c r="P345" s="42"/>
      <c r="Q345" s="42"/>
      <c r="R345" s="42"/>
      <c r="S345" s="55"/>
      <c r="T345" s="55"/>
    </row>
    <row r="346" spans="1:21" s="2" customFormat="1" outlineLevel="1" x14ac:dyDescent="0.25">
      <c r="A346" s="3"/>
      <c r="B346" s="3"/>
      <c r="C346" s="3"/>
      <c r="D346" s="3"/>
      <c r="E346" s="5"/>
      <c r="F346" s="3"/>
      <c r="G346" s="3"/>
      <c r="H346" s="15"/>
      <c r="I346" s="15"/>
      <c r="J346" s="16" t="s">
        <v>271</v>
      </c>
      <c r="K346" s="35"/>
      <c r="L346" s="44"/>
      <c r="M346" s="44"/>
      <c r="N346" s="44"/>
      <c r="O346" s="44"/>
      <c r="P346" s="44"/>
      <c r="Q346" s="44"/>
      <c r="R346" s="44"/>
      <c r="S346" s="58"/>
      <c r="T346" s="58"/>
    </row>
    <row r="347" spans="1:21" s="2" customFormat="1" ht="15" customHeight="1" outlineLevel="2" x14ac:dyDescent="0.25">
      <c r="A347" s="6">
        <v>31</v>
      </c>
      <c r="B347" s="6" t="s">
        <v>5</v>
      </c>
      <c r="C347" s="6" t="s">
        <v>288</v>
      </c>
      <c r="D347" s="6" t="s">
        <v>22</v>
      </c>
      <c r="E347" s="6" t="s">
        <v>29</v>
      </c>
      <c r="F347" s="6" t="s">
        <v>558</v>
      </c>
      <c r="G347" s="6" t="s">
        <v>168</v>
      </c>
      <c r="H347" s="48">
        <v>30071020</v>
      </c>
      <c r="I347" s="13" t="str">
        <f>CONCATENATE(H347,"-",G347)</f>
        <v>30071020-EJECUCION</v>
      </c>
      <c r="J347" s="17" t="s">
        <v>650</v>
      </c>
      <c r="K347" s="29">
        <v>1121850449</v>
      </c>
      <c r="L347" s="41">
        <v>1121478997</v>
      </c>
      <c r="M347" s="41">
        <v>0</v>
      </c>
      <c r="N347" s="41">
        <v>0</v>
      </c>
      <c r="O347" s="41">
        <v>0</v>
      </c>
      <c r="P347" s="41">
        <f>N347+O347</f>
        <v>0</v>
      </c>
      <c r="Q347" s="41">
        <f>M347-P347</f>
        <v>0</v>
      </c>
      <c r="R347" s="41">
        <f>K347-(L347+M347)</f>
        <v>371452</v>
      </c>
      <c r="S347" s="56" t="s">
        <v>273</v>
      </c>
      <c r="T347" s="56" t="s">
        <v>8</v>
      </c>
      <c r="U347" s="2" t="e">
        <f>VLOOKUP(I347,RATES!K$2:L$952,2,FALSE)</f>
        <v>#N/A</v>
      </c>
    </row>
    <row r="348" spans="1:21" s="2" customFormat="1" outlineLevel="1" x14ac:dyDescent="0.25">
      <c r="A348" s="3"/>
      <c r="B348" s="3"/>
      <c r="C348" s="3"/>
      <c r="D348" s="3"/>
      <c r="E348" s="5"/>
      <c r="F348" s="3"/>
      <c r="G348" s="3"/>
      <c r="H348" s="15"/>
      <c r="I348" s="15"/>
      <c r="J348" s="16" t="s">
        <v>435</v>
      </c>
      <c r="K348" s="30">
        <f>SUBTOTAL(9,K347)</f>
        <v>1121850449</v>
      </c>
      <c r="L348" s="30">
        <f>SUBTOTAL(9,L347)</f>
        <v>1121478997</v>
      </c>
      <c r="M348" s="30">
        <f t="shared" ref="M348:R348" si="170">SUBTOTAL(9,M347)</f>
        <v>0</v>
      </c>
      <c r="N348" s="30">
        <f t="shared" si="170"/>
        <v>0</v>
      </c>
      <c r="O348" s="30">
        <f t="shared" si="170"/>
        <v>0</v>
      </c>
      <c r="P348" s="30">
        <f t="shared" si="170"/>
        <v>0</v>
      </c>
      <c r="Q348" s="30">
        <f t="shared" si="170"/>
        <v>0</v>
      </c>
      <c r="R348" s="30">
        <f t="shared" si="170"/>
        <v>371452</v>
      </c>
      <c r="S348" s="58"/>
      <c r="T348" s="58"/>
    </row>
    <row r="349" spans="1:21" s="3" customFormat="1" outlineLevel="1" x14ac:dyDescent="0.25">
      <c r="E349" s="5"/>
      <c r="H349" s="15"/>
      <c r="I349" s="15"/>
      <c r="J349" s="20"/>
      <c r="K349" s="35"/>
      <c r="L349" s="44"/>
      <c r="M349" s="44"/>
      <c r="N349" s="44"/>
      <c r="O349" s="44"/>
      <c r="P349" s="44"/>
      <c r="Q349" s="44"/>
      <c r="R349" s="44"/>
      <c r="S349" s="58"/>
      <c r="T349" s="58"/>
    </row>
    <row r="350" spans="1:21" s="3" customFormat="1" ht="26.25" outlineLevel="1" x14ac:dyDescent="0.4">
      <c r="E350" s="5"/>
      <c r="H350" s="15"/>
      <c r="I350" s="15"/>
      <c r="J350" s="68"/>
      <c r="K350" s="35"/>
      <c r="L350" s="44"/>
      <c r="M350" s="44"/>
      <c r="N350" s="44"/>
      <c r="O350" s="44"/>
      <c r="P350" s="44"/>
      <c r="Q350" s="44"/>
      <c r="R350" s="44"/>
      <c r="S350" s="58"/>
      <c r="T350" s="58"/>
    </row>
    <row r="351" spans="1:21" outlineLevel="1" x14ac:dyDescent="0.25">
      <c r="A351" s="8"/>
      <c r="B351" s="8"/>
      <c r="C351" s="8"/>
      <c r="D351" s="8"/>
      <c r="E351" s="9"/>
      <c r="F351" s="8"/>
      <c r="G351" s="8"/>
      <c r="H351" s="12"/>
      <c r="I351" s="12"/>
      <c r="J351" s="16" t="s">
        <v>436</v>
      </c>
      <c r="K351" s="32"/>
      <c r="L351" s="42"/>
      <c r="M351" s="42"/>
      <c r="N351" s="42"/>
      <c r="O351" s="42"/>
      <c r="P351" s="42"/>
      <c r="Q351" s="42"/>
      <c r="R351" s="42"/>
      <c r="S351" s="55"/>
      <c r="T351" s="55"/>
    </row>
    <row r="352" spans="1:21" s="2" customFormat="1" ht="15" customHeight="1" outlineLevel="2" x14ac:dyDescent="0.25">
      <c r="A352" s="6">
        <v>29</v>
      </c>
      <c r="B352" s="6" t="s">
        <v>56</v>
      </c>
      <c r="C352" s="6" t="s">
        <v>272</v>
      </c>
      <c r="D352" s="6" t="s">
        <v>22</v>
      </c>
      <c r="E352" s="6" t="s">
        <v>29</v>
      </c>
      <c r="F352" s="6" t="s">
        <v>558</v>
      </c>
      <c r="G352" s="6" t="s">
        <v>168</v>
      </c>
      <c r="H352" s="13">
        <v>30426972</v>
      </c>
      <c r="I352" s="13" t="str">
        <f t="shared" ref="I352:I354" si="171">CONCATENATE(H352,"-",G352)</f>
        <v>30426972-EJECUCION</v>
      </c>
      <c r="J352" s="17" t="s">
        <v>488</v>
      </c>
      <c r="K352" s="29">
        <v>499636000</v>
      </c>
      <c r="L352" s="41">
        <v>0</v>
      </c>
      <c r="M352" s="41">
        <v>499636000</v>
      </c>
      <c r="N352" s="41">
        <v>0</v>
      </c>
      <c r="O352" s="41">
        <v>0</v>
      </c>
      <c r="P352" s="41">
        <f t="shared" ref="P352:P354" si="172">N352+O352</f>
        <v>0</v>
      </c>
      <c r="Q352" s="41">
        <f t="shared" ref="Q352:Q354" si="173">M352-P352</f>
        <v>499636000</v>
      </c>
      <c r="R352" s="41">
        <f>K352-(L352+M352)</f>
        <v>0</v>
      </c>
      <c r="S352" s="56" t="s">
        <v>512</v>
      </c>
      <c r="T352" s="56" t="s">
        <v>10</v>
      </c>
      <c r="U352" s="2">
        <f>VLOOKUP(I352,RATES!K$2:L$952,2,FALSE)</f>
        <v>0</v>
      </c>
    </row>
    <row r="353" spans="1:21" s="2" customFormat="1" ht="15" customHeight="1" outlineLevel="2" x14ac:dyDescent="0.25">
      <c r="A353" s="6">
        <v>31</v>
      </c>
      <c r="B353" s="6" t="s">
        <v>56</v>
      </c>
      <c r="C353" s="6" t="s">
        <v>272</v>
      </c>
      <c r="D353" s="6" t="s">
        <v>22</v>
      </c>
      <c r="E353" s="6" t="s">
        <v>29</v>
      </c>
      <c r="F353" s="6" t="s">
        <v>21</v>
      </c>
      <c r="G353" s="6" t="s">
        <v>168</v>
      </c>
      <c r="H353" s="13">
        <v>30077481</v>
      </c>
      <c r="I353" s="13" t="str">
        <f t="shared" si="171"/>
        <v>30077481-EJECUCION</v>
      </c>
      <c r="J353" s="17" t="s">
        <v>314</v>
      </c>
      <c r="K353" s="29">
        <v>1829888000</v>
      </c>
      <c r="L353" s="41">
        <v>0</v>
      </c>
      <c r="M353" s="41">
        <v>200000000</v>
      </c>
      <c r="N353" s="41">
        <v>0</v>
      </c>
      <c r="O353" s="41">
        <v>0</v>
      </c>
      <c r="P353" s="41">
        <f t="shared" si="172"/>
        <v>0</v>
      </c>
      <c r="Q353" s="41">
        <f t="shared" si="173"/>
        <v>200000000</v>
      </c>
      <c r="R353" s="41">
        <f>K353-(L353+M353)</f>
        <v>1629888000</v>
      </c>
      <c r="S353" s="56" t="s">
        <v>512</v>
      </c>
      <c r="T353" s="56" t="s">
        <v>8</v>
      </c>
      <c r="U353" s="2" t="str">
        <f>VLOOKUP(I353,RATES!K$2:L$952,2,FALSE)</f>
        <v>RS</v>
      </c>
    </row>
    <row r="354" spans="1:21" s="2" customFormat="1" ht="15" customHeight="1" outlineLevel="2" x14ac:dyDescent="0.25">
      <c r="A354" s="6">
        <v>29</v>
      </c>
      <c r="B354" s="6" t="s">
        <v>56</v>
      </c>
      <c r="C354" s="6" t="s">
        <v>342</v>
      </c>
      <c r="D354" s="6" t="s">
        <v>22</v>
      </c>
      <c r="E354" s="6" t="s">
        <v>29</v>
      </c>
      <c r="F354" s="6" t="s">
        <v>558</v>
      </c>
      <c r="G354" s="6" t="s">
        <v>168</v>
      </c>
      <c r="H354" s="13">
        <v>30482327</v>
      </c>
      <c r="I354" s="13" t="str">
        <f t="shared" si="171"/>
        <v>30482327-EJECUCION</v>
      </c>
      <c r="J354" s="17" t="s">
        <v>418</v>
      </c>
      <c r="K354" s="29">
        <v>220000000</v>
      </c>
      <c r="L354" s="41">
        <v>0</v>
      </c>
      <c r="M354" s="41">
        <v>220000000</v>
      </c>
      <c r="N354" s="41">
        <v>0</v>
      </c>
      <c r="O354" s="41">
        <v>0</v>
      </c>
      <c r="P354" s="41">
        <f t="shared" si="172"/>
        <v>0</v>
      </c>
      <c r="Q354" s="41">
        <f t="shared" si="173"/>
        <v>220000000</v>
      </c>
      <c r="R354" s="41">
        <f>K354-(L354+M354)</f>
        <v>0</v>
      </c>
      <c r="S354" s="56" t="s">
        <v>282</v>
      </c>
      <c r="T354" s="56" t="s">
        <v>10</v>
      </c>
      <c r="U354" s="2" t="e">
        <f>VLOOKUP(I354,RATES!K$2:L$952,2,FALSE)</f>
        <v>#N/A</v>
      </c>
    </row>
    <row r="355" spans="1:21" outlineLevel="2" x14ac:dyDescent="0.25">
      <c r="A355" s="8"/>
      <c r="B355" s="8"/>
      <c r="C355" s="8"/>
      <c r="D355" s="8"/>
      <c r="E355" s="8"/>
      <c r="F355" s="8"/>
      <c r="G355" s="8"/>
      <c r="H355" s="12"/>
      <c r="I355" s="12"/>
      <c r="J355" s="16" t="s">
        <v>336</v>
      </c>
      <c r="K355" s="30">
        <f>SUBTOTAL(9,K352:K354)</f>
        <v>2549524000</v>
      </c>
      <c r="L355" s="30">
        <f>SUBTOTAL(9,L352:L354)</f>
        <v>0</v>
      </c>
      <c r="M355" s="30">
        <f t="shared" ref="M355:R355" si="174">SUBTOTAL(9,M352:M354)</f>
        <v>919636000</v>
      </c>
      <c r="N355" s="30">
        <f t="shared" si="174"/>
        <v>0</v>
      </c>
      <c r="O355" s="30">
        <f t="shared" si="174"/>
        <v>0</v>
      </c>
      <c r="P355" s="30">
        <f t="shared" si="174"/>
        <v>0</v>
      </c>
      <c r="Q355" s="30">
        <f t="shared" si="174"/>
        <v>919636000</v>
      </c>
      <c r="R355" s="30">
        <f t="shared" si="174"/>
        <v>1629888000</v>
      </c>
      <c r="S355" s="55"/>
      <c r="T355" s="55"/>
    </row>
    <row r="356" spans="1:21" outlineLevel="2" x14ac:dyDescent="0.25">
      <c r="A356" s="8"/>
      <c r="B356" s="8"/>
      <c r="C356" s="8"/>
      <c r="D356" s="8"/>
      <c r="E356" s="8"/>
      <c r="F356" s="8"/>
      <c r="G356" s="8"/>
      <c r="H356" s="12"/>
      <c r="I356" s="12"/>
      <c r="J356" s="18"/>
      <c r="K356" s="28"/>
      <c r="L356" s="40"/>
      <c r="M356" s="40"/>
      <c r="N356" s="40"/>
      <c r="O356" s="40"/>
      <c r="P356" s="40"/>
      <c r="Q356" s="40"/>
      <c r="R356" s="40"/>
      <c r="S356" s="55"/>
      <c r="T356" s="55"/>
    </row>
    <row r="357" spans="1:21" outlineLevel="2" x14ac:dyDescent="0.25">
      <c r="A357" s="8"/>
      <c r="B357" s="8"/>
      <c r="C357" s="8"/>
      <c r="D357" s="8"/>
      <c r="E357" s="8"/>
      <c r="F357" s="8"/>
      <c r="G357" s="8"/>
      <c r="H357" s="12"/>
      <c r="I357" s="12"/>
      <c r="J357" s="16" t="s">
        <v>278</v>
      </c>
      <c r="K357" s="28"/>
      <c r="L357" s="40"/>
      <c r="M357" s="40"/>
      <c r="N357" s="40"/>
      <c r="O357" s="40"/>
      <c r="P357" s="40"/>
      <c r="Q357" s="40"/>
      <c r="R357" s="40"/>
      <c r="S357" s="55"/>
      <c r="T357" s="55"/>
    </row>
    <row r="358" spans="1:21" s="2" customFormat="1" ht="15" customHeight="1" outlineLevel="2" x14ac:dyDescent="0.25">
      <c r="A358" s="6">
        <v>31</v>
      </c>
      <c r="B358" s="6" t="s">
        <v>11</v>
      </c>
      <c r="C358" s="6" t="s">
        <v>275</v>
      </c>
      <c r="D358" s="6" t="s">
        <v>22</v>
      </c>
      <c r="E358" s="6" t="s">
        <v>29</v>
      </c>
      <c r="F358" s="6" t="s">
        <v>102</v>
      </c>
      <c r="G358" s="6" t="s">
        <v>168</v>
      </c>
      <c r="H358" s="13">
        <v>30117891</v>
      </c>
      <c r="I358" s="13" t="str">
        <f t="shared" ref="I358:I361" si="175">CONCATENATE(H358,"-",G358)</f>
        <v>30117891-EJECUCION</v>
      </c>
      <c r="J358" s="17" t="s">
        <v>489</v>
      </c>
      <c r="K358" s="29">
        <v>179196000</v>
      </c>
      <c r="L358" s="41">
        <v>0</v>
      </c>
      <c r="M358" s="41">
        <v>60000000</v>
      </c>
      <c r="N358" s="41">
        <v>0</v>
      </c>
      <c r="O358" s="41">
        <v>0</v>
      </c>
      <c r="P358" s="41">
        <f t="shared" ref="P358:P361" si="176">N358+O358</f>
        <v>0</v>
      </c>
      <c r="Q358" s="41">
        <f t="shared" ref="Q358:Q361" si="177">M358-P358</f>
        <v>60000000</v>
      </c>
      <c r="R358" s="41">
        <f>K358-(L358+M358)</f>
        <v>119196000</v>
      </c>
      <c r="S358" s="56" t="s">
        <v>281</v>
      </c>
      <c r="T358" s="56" t="s">
        <v>8</v>
      </c>
      <c r="U358" s="2" t="str">
        <f>VLOOKUP(I358,RATES!K$2:L$952,2,FALSE)</f>
        <v>RS</v>
      </c>
    </row>
    <row r="359" spans="1:21" s="2" customFormat="1" ht="15" customHeight="1" outlineLevel="2" x14ac:dyDescent="0.25">
      <c r="A359" s="6">
        <v>31</v>
      </c>
      <c r="B359" s="6" t="s">
        <v>11</v>
      </c>
      <c r="C359" s="6" t="s">
        <v>286</v>
      </c>
      <c r="D359" s="6" t="s">
        <v>22</v>
      </c>
      <c r="E359" s="6" t="s">
        <v>29</v>
      </c>
      <c r="F359" s="6" t="s">
        <v>558</v>
      </c>
      <c r="G359" s="6" t="s">
        <v>168</v>
      </c>
      <c r="H359" s="13">
        <v>30399945</v>
      </c>
      <c r="I359" s="13" t="str">
        <f t="shared" si="175"/>
        <v>30399945-EJECUCION</v>
      </c>
      <c r="J359" s="17" t="s">
        <v>388</v>
      </c>
      <c r="K359" s="29">
        <v>978513000</v>
      </c>
      <c r="L359" s="41">
        <v>0</v>
      </c>
      <c r="M359" s="41">
        <v>30000000</v>
      </c>
      <c r="N359" s="41">
        <v>0</v>
      </c>
      <c r="O359" s="41">
        <v>0</v>
      </c>
      <c r="P359" s="41">
        <f t="shared" si="176"/>
        <v>0</v>
      </c>
      <c r="Q359" s="41">
        <f t="shared" si="177"/>
        <v>30000000</v>
      </c>
      <c r="R359" s="41">
        <f>K359-(L359+M359)</f>
        <v>948513000</v>
      </c>
      <c r="S359" s="56" t="s">
        <v>281</v>
      </c>
      <c r="T359" s="56" t="s">
        <v>415</v>
      </c>
      <c r="U359" s="2">
        <f>VLOOKUP(I359,RATES!K$2:L$952,2,FALSE)</f>
        <v>0</v>
      </c>
    </row>
    <row r="360" spans="1:21" s="2" customFormat="1" ht="15" customHeight="1" outlineLevel="2" x14ac:dyDescent="0.25">
      <c r="A360" s="6">
        <v>31</v>
      </c>
      <c r="B360" s="6" t="s">
        <v>11</v>
      </c>
      <c r="C360" s="6" t="s">
        <v>287</v>
      </c>
      <c r="D360" s="6" t="s">
        <v>22</v>
      </c>
      <c r="E360" s="6" t="s">
        <v>29</v>
      </c>
      <c r="F360" s="6" t="s">
        <v>81</v>
      </c>
      <c r="G360" s="6" t="s">
        <v>168</v>
      </c>
      <c r="H360" s="13">
        <v>30476690</v>
      </c>
      <c r="I360" s="13" t="str">
        <f t="shared" si="175"/>
        <v>30476690-EJECUCION</v>
      </c>
      <c r="J360" s="17" t="s">
        <v>490</v>
      </c>
      <c r="K360" s="29">
        <v>346786000</v>
      </c>
      <c r="L360" s="41">
        <v>0</v>
      </c>
      <c r="M360" s="41">
        <v>346786000</v>
      </c>
      <c r="N360" s="41">
        <v>0</v>
      </c>
      <c r="O360" s="41">
        <v>0</v>
      </c>
      <c r="P360" s="41">
        <f t="shared" si="176"/>
        <v>0</v>
      </c>
      <c r="Q360" s="41">
        <f t="shared" si="177"/>
        <v>346786000</v>
      </c>
      <c r="R360" s="41">
        <f>K360-(L360+M360)</f>
        <v>0</v>
      </c>
      <c r="S360" s="56" t="s">
        <v>281</v>
      </c>
      <c r="T360" s="56" t="s">
        <v>8</v>
      </c>
      <c r="U360" s="2" t="str">
        <f>VLOOKUP(I360,RATES!K$2:L$952,2,FALSE)</f>
        <v>RS</v>
      </c>
    </row>
    <row r="361" spans="1:21" s="2" customFormat="1" ht="15" customHeight="1" outlineLevel="2" x14ac:dyDescent="0.25">
      <c r="A361" s="6">
        <v>31</v>
      </c>
      <c r="B361" s="6" t="s">
        <v>11</v>
      </c>
      <c r="C361" s="6" t="s">
        <v>272</v>
      </c>
      <c r="D361" s="6" t="s">
        <v>22</v>
      </c>
      <c r="E361" s="6" t="s">
        <v>29</v>
      </c>
      <c r="F361" s="6" t="s">
        <v>558</v>
      </c>
      <c r="G361" s="6" t="s">
        <v>9</v>
      </c>
      <c r="H361" s="13">
        <v>30396077</v>
      </c>
      <c r="I361" s="13" t="str">
        <f t="shared" si="175"/>
        <v>30396077-DISEÑO</v>
      </c>
      <c r="J361" s="17" t="s">
        <v>366</v>
      </c>
      <c r="K361" s="29">
        <v>21934000</v>
      </c>
      <c r="L361" s="41">
        <v>0</v>
      </c>
      <c r="M361" s="41">
        <v>5000000</v>
      </c>
      <c r="N361" s="41">
        <v>0</v>
      </c>
      <c r="O361" s="41">
        <v>0</v>
      </c>
      <c r="P361" s="41">
        <f t="shared" si="176"/>
        <v>0</v>
      </c>
      <c r="Q361" s="41">
        <f t="shared" si="177"/>
        <v>5000000</v>
      </c>
      <c r="R361" s="41">
        <f>K361-(L361+M361)</f>
        <v>16934000</v>
      </c>
      <c r="S361" s="56" t="s">
        <v>281</v>
      </c>
      <c r="T361" s="56" t="s">
        <v>308</v>
      </c>
      <c r="U361" s="2" t="e">
        <f>VLOOKUP(I361,RATES!K$2:L$952,2,FALSE)</f>
        <v>#N/A</v>
      </c>
    </row>
    <row r="362" spans="1:21" outlineLevel="2" x14ac:dyDescent="0.25">
      <c r="A362" s="8"/>
      <c r="B362" s="8"/>
      <c r="C362" s="8"/>
      <c r="D362" s="8"/>
      <c r="E362" s="8"/>
      <c r="F362" s="8"/>
      <c r="G362" s="8"/>
      <c r="H362" s="12"/>
      <c r="I362" s="12"/>
      <c r="J362" s="16" t="s">
        <v>291</v>
      </c>
      <c r="K362" s="30">
        <f>SUBTOTAL(9,K358:K361)</f>
        <v>1526429000</v>
      </c>
      <c r="L362" s="30">
        <f>SUBTOTAL(9,L358:L361)</f>
        <v>0</v>
      </c>
      <c r="M362" s="30">
        <f t="shared" ref="M362:R362" si="178">SUBTOTAL(9,M358:M361)</f>
        <v>441786000</v>
      </c>
      <c r="N362" s="30">
        <f t="shared" si="178"/>
        <v>0</v>
      </c>
      <c r="O362" s="30">
        <f t="shared" si="178"/>
        <v>0</v>
      </c>
      <c r="P362" s="30">
        <f t="shared" si="178"/>
        <v>0</v>
      </c>
      <c r="Q362" s="30">
        <f t="shared" si="178"/>
        <v>441786000</v>
      </c>
      <c r="R362" s="30">
        <f t="shared" si="178"/>
        <v>1084643000</v>
      </c>
      <c r="S362" s="55"/>
      <c r="T362" s="55"/>
    </row>
    <row r="363" spans="1:21" outlineLevel="2" x14ac:dyDescent="0.25">
      <c r="A363" s="8"/>
      <c r="B363" s="8"/>
      <c r="C363" s="8"/>
      <c r="D363" s="8"/>
      <c r="E363" s="8"/>
      <c r="F363" s="8"/>
      <c r="G363" s="8"/>
      <c r="H363" s="12"/>
      <c r="I363" s="12"/>
      <c r="J363" s="18"/>
      <c r="K363" s="28"/>
      <c r="L363" s="40"/>
      <c r="M363" s="40"/>
      <c r="N363" s="40"/>
      <c r="O363" s="40"/>
      <c r="P363" s="40"/>
      <c r="Q363" s="40"/>
      <c r="R363" s="40"/>
      <c r="S363" s="55"/>
      <c r="T363" s="55"/>
    </row>
    <row r="364" spans="1:21" ht="18.75" outlineLevel="1" x14ac:dyDescent="0.3">
      <c r="A364" s="8"/>
      <c r="B364" s="8"/>
      <c r="C364" s="8"/>
      <c r="D364" s="8"/>
      <c r="E364" s="9"/>
      <c r="F364" s="8"/>
      <c r="G364" s="8"/>
      <c r="H364" s="12"/>
      <c r="I364" s="12"/>
      <c r="J364" s="53" t="s">
        <v>185</v>
      </c>
      <c r="K364" s="54">
        <f>K362+K355+K348</f>
        <v>5197803449</v>
      </c>
      <c r="L364" s="54">
        <f>L362+L355+L348</f>
        <v>1121478997</v>
      </c>
      <c r="M364" s="54">
        <f t="shared" ref="M364:R364" si="179">M362+M355+M348</f>
        <v>1361422000</v>
      </c>
      <c r="N364" s="54">
        <f t="shared" si="179"/>
        <v>0</v>
      </c>
      <c r="O364" s="54">
        <f t="shared" si="179"/>
        <v>0</v>
      </c>
      <c r="P364" s="54">
        <f t="shared" si="179"/>
        <v>0</v>
      </c>
      <c r="Q364" s="54">
        <f t="shared" si="179"/>
        <v>1361422000</v>
      </c>
      <c r="R364" s="54">
        <f t="shared" si="179"/>
        <v>2714902452</v>
      </c>
      <c r="S364" s="55"/>
      <c r="T364" s="55"/>
    </row>
    <row r="365" spans="1:21" s="3" customFormat="1" outlineLevel="1" x14ac:dyDescent="0.25">
      <c r="A365" s="8"/>
      <c r="B365" s="8"/>
      <c r="C365" s="8"/>
      <c r="D365" s="8"/>
      <c r="E365" s="9"/>
      <c r="F365" s="8"/>
      <c r="G365" s="8"/>
      <c r="H365" s="12"/>
      <c r="I365" s="12"/>
      <c r="J365" s="20"/>
      <c r="K365" s="32"/>
      <c r="L365" s="42"/>
      <c r="M365" s="42"/>
      <c r="N365" s="42"/>
      <c r="O365" s="42"/>
      <c r="P365" s="42"/>
      <c r="Q365" s="42"/>
      <c r="R365" s="42"/>
      <c r="S365" s="55"/>
      <c r="T365" s="55"/>
    </row>
    <row r="366" spans="1:21" ht="26.25" outlineLevel="1" x14ac:dyDescent="0.4">
      <c r="A366" s="8"/>
      <c r="B366" s="8"/>
      <c r="C366" s="8"/>
      <c r="D366" s="8"/>
      <c r="E366" s="9"/>
      <c r="F366" s="8"/>
      <c r="G366" s="8"/>
      <c r="H366" s="12"/>
      <c r="I366" s="12"/>
      <c r="J366" s="65" t="s">
        <v>219</v>
      </c>
      <c r="K366" s="32"/>
      <c r="L366" s="42"/>
      <c r="M366" s="42"/>
      <c r="N366" s="42"/>
      <c r="O366" s="42"/>
      <c r="P366" s="42"/>
      <c r="Q366" s="42"/>
      <c r="R366" s="42"/>
      <c r="S366" s="57"/>
      <c r="T366" s="57"/>
    </row>
    <row r="367" spans="1:21" outlineLevel="1" x14ac:dyDescent="0.25">
      <c r="A367" s="8"/>
      <c r="B367" s="8"/>
      <c r="C367" s="8"/>
      <c r="D367" s="8"/>
      <c r="E367" s="9"/>
      <c r="F367" s="8"/>
      <c r="G367" s="8"/>
      <c r="H367" s="12"/>
      <c r="I367" s="12"/>
      <c r="J367" s="16" t="s">
        <v>271</v>
      </c>
      <c r="K367" s="32"/>
      <c r="L367" s="42"/>
      <c r="M367" s="42"/>
      <c r="N367" s="42"/>
      <c r="O367" s="42"/>
      <c r="P367" s="42"/>
      <c r="Q367" s="42"/>
      <c r="R367" s="42"/>
      <c r="S367" s="55"/>
      <c r="T367" s="55"/>
    </row>
    <row r="368" spans="1:21" s="2" customFormat="1" ht="15" customHeight="1" outlineLevel="2" x14ac:dyDescent="0.25">
      <c r="A368" s="6">
        <v>31</v>
      </c>
      <c r="B368" s="6" t="s">
        <v>5</v>
      </c>
      <c r="C368" s="6" t="s">
        <v>288</v>
      </c>
      <c r="D368" s="6" t="s">
        <v>22</v>
      </c>
      <c r="E368" s="6" t="s">
        <v>51</v>
      </c>
      <c r="F368" s="6" t="s">
        <v>102</v>
      </c>
      <c r="G368" s="6" t="s">
        <v>168</v>
      </c>
      <c r="H368" s="13">
        <v>30064230</v>
      </c>
      <c r="I368" s="13" t="str">
        <f t="shared" ref="I368:I372" si="180">CONCATENATE(H368,"-",G368)</f>
        <v>30064230-EJECUCION</v>
      </c>
      <c r="J368" s="17" t="s">
        <v>71</v>
      </c>
      <c r="K368" s="29">
        <v>2741174000</v>
      </c>
      <c r="L368" s="41">
        <v>66844620</v>
      </c>
      <c r="M368" s="41">
        <f>1208180000-3890464</f>
        <v>1204289536</v>
      </c>
      <c r="N368" s="41">
        <v>1650000</v>
      </c>
      <c r="O368" s="41">
        <v>0</v>
      </c>
      <c r="P368" s="41">
        <f t="shared" ref="P368:P372" si="181">N368+O368</f>
        <v>1650000</v>
      </c>
      <c r="Q368" s="41">
        <f t="shared" ref="Q368:Q372" si="182">M368-P368</f>
        <v>1202639536</v>
      </c>
      <c r="R368" s="41">
        <f>K368-(L368+M368)</f>
        <v>1470039844</v>
      </c>
      <c r="S368" s="56" t="s">
        <v>273</v>
      </c>
      <c r="T368" s="56" t="s">
        <v>8</v>
      </c>
      <c r="U368" s="2" t="str">
        <f>VLOOKUP(I368,RATES!K$2:L$952,2,FALSE)</f>
        <v>RS</v>
      </c>
    </row>
    <row r="369" spans="1:21" s="2" customFormat="1" ht="15" customHeight="1" outlineLevel="2" x14ac:dyDescent="0.25">
      <c r="A369" s="6">
        <v>31</v>
      </c>
      <c r="B369" s="6" t="s">
        <v>5</v>
      </c>
      <c r="C369" s="6" t="s">
        <v>274</v>
      </c>
      <c r="D369" s="6" t="s">
        <v>22</v>
      </c>
      <c r="E369" s="6" t="s">
        <v>51</v>
      </c>
      <c r="F369" s="6" t="s">
        <v>558</v>
      </c>
      <c r="G369" s="6" t="s">
        <v>168</v>
      </c>
      <c r="H369" s="13">
        <v>30063734</v>
      </c>
      <c r="I369" s="13" t="str">
        <f t="shared" si="180"/>
        <v>30063734-EJECUCION</v>
      </c>
      <c r="J369" s="17" t="s">
        <v>52</v>
      </c>
      <c r="K369" s="29">
        <v>4391201000</v>
      </c>
      <c r="L369" s="41">
        <v>4216256148</v>
      </c>
      <c r="M369" s="41">
        <v>43413551</v>
      </c>
      <c r="N369" s="41">
        <v>0</v>
      </c>
      <c r="O369" s="41">
        <v>0</v>
      </c>
      <c r="P369" s="41">
        <f t="shared" si="181"/>
        <v>0</v>
      </c>
      <c r="Q369" s="41">
        <f t="shared" si="182"/>
        <v>43413551</v>
      </c>
      <c r="R369" s="41">
        <f>K369-(L369+M369)</f>
        <v>131531301</v>
      </c>
      <c r="S369" s="56" t="s">
        <v>273</v>
      </c>
      <c r="T369" s="56" t="s">
        <v>8</v>
      </c>
      <c r="U369" s="2" t="str">
        <f>VLOOKUP(I369,RATES!K$2:L$952,2,FALSE)</f>
        <v>RS</v>
      </c>
    </row>
    <row r="370" spans="1:21" s="2" customFormat="1" ht="15" customHeight="1" outlineLevel="2" x14ac:dyDescent="0.25">
      <c r="A370" s="6">
        <v>31</v>
      </c>
      <c r="B370" s="6" t="s">
        <v>5</v>
      </c>
      <c r="C370" s="6" t="s">
        <v>313</v>
      </c>
      <c r="D370" s="6" t="s">
        <v>22</v>
      </c>
      <c r="E370" s="6" t="s">
        <v>51</v>
      </c>
      <c r="F370" s="6" t="s">
        <v>558</v>
      </c>
      <c r="G370" s="6" t="s">
        <v>168</v>
      </c>
      <c r="H370" s="48">
        <v>30136720</v>
      </c>
      <c r="I370" s="13" t="str">
        <f t="shared" si="180"/>
        <v>30136720-EJECUCION</v>
      </c>
      <c r="J370" s="17" t="s">
        <v>649</v>
      </c>
      <c r="K370" s="29">
        <v>44974000</v>
      </c>
      <c r="L370" s="41">
        <v>41002546</v>
      </c>
      <c r="M370" s="41">
        <v>3890464</v>
      </c>
      <c r="N370" s="41">
        <v>0</v>
      </c>
      <c r="O370" s="41">
        <v>3890464</v>
      </c>
      <c r="P370" s="41">
        <f t="shared" si="181"/>
        <v>3890464</v>
      </c>
      <c r="Q370" s="41">
        <f t="shared" si="182"/>
        <v>0</v>
      </c>
      <c r="R370" s="41">
        <f>K370-(L370+M370)</f>
        <v>80990</v>
      </c>
      <c r="S370" s="56" t="s">
        <v>273</v>
      </c>
      <c r="T370" s="56" t="s">
        <v>8</v>
      </c>
      <c r="U370" s="2" t="str">
        <f>VLOOKUP(I370,RATES!K$2:L$952,2,FALSE)</f>
        <v>RS</v>
      </c>
    </row>
    <row r="371" spans="1:21" s="2" customFormat="1" ht="15" customHeight="1" outlineLevel="2" x14ac:dyDescent="0.25">
      <c r="A371" s="6">
        <v>31</v>
      </c>
      <c r="B371" s="6" t="s">
        <v>5</v>
      </c>
      <c r="C371" s="6" t="s">
        <v>276</v>
      </c>
      <c r="D371" s="6" t="s">
        <v>22</v>
      </c>
      <c r="E371" s="6" t="s">
        <v>51</v>
      </c>
      <c r="F371" s="6" t="s">
        <v>558</v>
      </c>
      <c r="G371" s="6" t="s">
        <v>9</v>
      </c>
      <c r="H371" s="13">
        <v>30204522</v>
      </c>
      <c r="I371" s="13" t="str">
        <f t="shared" si="180"/>
        <v>30204522-DISEÑO</v>
      </c>
      <c r="J371" s="17" t="s">
        <v>540</v>
      </c>
      <c r="K371" s="29">
        <v>37001001</v>
      </c>
      <c r="L371" s="41">
        <v>21008145</v>
      </c>
      <c r="M371" s="41">
        <v>15992856</v>
      </c>
      <c r="N371" s="41">
        <v>0</v>
      </c>
      <c r="O371" s="41">
        <v>0</v>
      </c>
      <c r="P371" s="41">
        <f t="shared" si="181"/>
        <v>0</v>
      </c>
      <c r="Q371" s="41">
        <f t="shared" si="182"/>
        <v>15992856</v>
      </c>
      <c r="R371" s="41">
        <f>K371-(L371+M371)</f>
        <v>0</v>
      </c>
      <c r="S371" s="56" t="s">
        <v>273</v>
      </c>
      <c r="T371" s="56" t="s">
        <v>8</v>
      </c>
      <c r="U371" s="2" t="str">
        <f>VLOOKUP(I371,RATES!K$2:L$952,2,FALSE)</f>
        <v>RS</v>
      </c>
    </row>
    <row r="372" spans="1:21" s="2" customFormat="1" ht="15" customHeight="1" outlineLevel="2" x14ac:dyDescent="0.25">
      <c r="A372" s="6">
        <v>31</v>
      </c>
      <c r="B372" s="6" t="s">
        <v>5</v>
      </c>
      <c r="C372" s="6" t="s">
        <v>272</v>
      </c>
      <c r="D372" s="6" t="s">
        <v>22</v>
      </c>
      <c r="E372" s="6" t="s">
        <v>51</v>
      </c>
      <c r="F372" s="6" t="s">
        <v>6</v>
      </c>
      <c r="G372" s="6" t="s">
        <v>168</v>
      </c>
      <c r="H372" s="13">
        <v>30066636</v>
      </c>
      <c r="I372" s="13" t="str">
        <f t="shared" si="180"/>
        <v>30066636-EJECUCION</v>
      </c>
      <c r="J372" s="17" t="s">
        <v>557</v>
      </c>
      <c r="K372" s="29">
        <v>2161821134</v>
      </c>
      <c r="L372" s="41">
        <v>1693260845</v>
      </c>
      <c r="M372" s="41">
        <v>454559935</v>
      </c>
      <c r="N372" s="41">
        <v>0</v>
      </c>
      <c r="O372" s="41">
        <v>0</v>
      </c>
      <c r="P372" s="41">
        <f t="shared" si="181"/>
        <v>0</v>
      </c>
      <c r="Q372" s="41">
        <f t="shared" si="182"/>
        <v>454559935</v>
      </c>
      <c r="R372" s="41">
        <f>K372-(L372+M372)</f>
        <v>14000354</v>
      </c>
      <c r="S372" s="56" t="s">
        <v>273</v>
      </c>
      <c r="T372" s="56" t="s">
        <v>142</v>
      </c>
      <c r="U372" s="2" t="str">
        <f>VLOOKUP(I372,RATES!K$2:L$952,2,FALSE)</f>
        <v>RE</v>
      </c>
    </row>
    <row r="373" spans="1:21" outlineLevel="2" x14ac:dyDescent="0.25">
      <c r="A373" s="8"/>
      <c r="B373" s="8"/>
      <c r="C373" s="8"/>
      <c r="D373" s="8"/>
      <c r="E373" s="8"/>
      <c r="F373" s="8"/>
      <c r="G373" s="8"/>
      <c r="H373" s="12"/>
      <c r="I373" s="12"/>
      <c r="J373" s="16" t="s">
        <v>435</v>
      </c>
      <c r="K373" s="30">
        <f t="shared" ref="K373:R373" si="183">SUBTOTAL(9,K368:K372)</f>
        <v>9376171135</v>
      </c>
      <c r="L373" s="30">
        <f t="shared" si="183"/>
        <v>6038372304</v>
      </c>
      <c r="M373" s="30">
        <f t="shared" si="183"/>
        <v>1722146342</v>
      </c>
      <c r="N373" s="30">
        <f t="shared" si="183"/>
        <v>1650000</v>
      </c>
      <c r="O373" s="30">
        <f t="shared" si="183"/>
        <v>3890464</v>
      </c>
      <c r="P373" s="30">
        <f t="shared" si="183"/>
        <v>5540464</v>
      </c>
      <c r="Q373" s="30">
        <f t="shared" si="183"/>
        <v>1716605878</v>
      </c>
      <c r="R373" s="30">
        <f t="shared" si="183"/>
        <v>1615652489</v>
      </c>
      <c r="S373" s="55"/>
      <c r="T373" s="55"/>
    </row>
    <row r="374" spans="1:21" outlineLevel="2" x14ac:dyDescent="0.25">
      <c r="A374" s="8"/>
      <c r="B374" s="8"/>
      <c r="C374" s="8"/>
      <c r="D374" s="8"/>
      <c r="E374" s="8"/>
      <c r="F374" s="8"/>
      <c r="G374" s="8"/>
      <c r="H374" s="12"/>
      <c r="I374" s="12"/>
      <c r="J374" s="18"/>
      <c r="K374" s="28"/>
      <c r="L374" s="40"/>
      <c r="M374" s="40"/>
      <c r="N374" s="40"/>
      <c r="O374" s="40"/>
      <c r="P374" s="40"/>
      <c r="Q374" s="40"/>
      <c r="R374" s="40"/>
      <c r="S374" s="55"/>
      <c r="T374" s="55"/>
    </row>
    <row r="375" spans="1:21" outlineLevel="2" x14ac:dyDescent="0.25">
      <c r="A375" s="8"/>
      <c r="B375" s="8"/>
      <c r="C375" s="8"/>
      <c r="D375" s="8"/>
      <c r="E375" s="8"/>
      <c r="F375" s="8"/>
      <c r="G375" s="8"/>
      <c r="H375" s="12"/>
      <c r="I375" s="12"/>
      <c r="J375" s="16" t="s">
        <v>436</v>
      </c>
      <c r="K375" s="28"/>
      <c r="L375" s="40"/>
      <c r="M375" s="40"/>
      <c r="N375" s="40"/>
      <c r="O375" s="40"/>
      <c r="P375" s="40"/>
      <c r="Q375" s="40"/>
      <c r="R375" s="40"/>
      <c r="S375" s="55"/>
      <c r="T375" s="55"/>
    </row>
    <row r="376" spans="1:21" s="2" customFormat="1" ht="15" customHeight="1" outlineLevel="2" x14ac:dyDescent="0.25">
      <c r="A376" s="6">
        <v>31</v>
      </c>
      <c r="B376" s="6" t="s">
        <v>56</v>
      </c>
      <c r="C376" s="6" t="s">
        <v>276</v>
      </c>
      <c r="D376" s="6" t="s">
        <v>22</v>
      </c>
      <c r="E376" s="6" t="s">
        <v>51</v>
      </c>
      <c r="F376" s="6" t="s">
        <v>558</v>
      </c>
      <c r="G376" s="6" t="s">
        <v>168</v>
      </c>
      <c r="H376" s="13">
        <v>30077182</v>
      </c>
      <c r="I376" s="13" t="str">
        <f t="shared" ref="I376:I378" si="184">CONCATENATE(H376,"-",G376)</f>
        <v>30077182-EJECUCION</v>
      </c>
      <c r="J376" s="17" t="s">
        <v>270</v>
      </c>
      <c r="K376" s="29">
        <v>2304945000</v>
      </c>
      <c r="L376" s="41">
        <v>9000000</v>
      </c>
      <c r="M376" s="41">
        <v>300000000</v>
      </c>
      <c r="N376" s="41">
        <v>0</v>
      </c>
      <c r="O376" s="41">
        <v>0</v>
      </c>
      <c r="P376" s="41">
        <f t="shared" ref="P376:P378" si="185">N376+O376</f>
        <v>0</v>
      </c>
      <c r="Q376" s="41">
        <f t="shared" ref="Q376:Q378" si="186">M376-P376</f>
        <v>300000000</v>
      </c>
      <c r="R376" s="41">
        <f>K376-(L376+M376)</f>
        <v>1995945000</v>
      </c>
      <c r="S376" s="56" t="s">
        <v>277</v>
      </c>
      <c r="T376" s="56" t="s">
        <v>8</v>
      </c>
      <c r="U376" s="2">
        <f>VLOOKUP(I376,RATES!K$2:L$952,2,FALSE)</f>
        <v>0</v>
      </c>
    </row>
    <row r="377" spans="1:21" s="2" customFormat="1" ht="15" customHeight="1" outlineLevel="2" x14ac:dyDescent="0.25">
      <c r="A377" s="6">
        <v>29</v>
      </c>
      <c r="B377" s="6" t="s">
        <v>56</v>
      </c>
      <c r="C377" s="6" t="s">
        <v>274</v>
      </c>
      <c r="D377" s="6" t="s">
        <v>22</v>
      </c>
      <c r="E377" s="6" t="s">
        <v>51</v>
      </c>
      <c r="F377" s="6" t="s">
        <v>558</v>
      </c>
      <c r="G377" s="6" t="s">
        <v>168</v>
      </c>
      <c r="H377" s="13">
        <v>30361582</v>
      </c>
      <c r="I377" s="13" t="str">
        <f t="shared" si="184"/>
        <v>30361582-EJECUCION</v>
      </c>
      <c r="J377" s="17" t="s">
        <v>426</v>
      </c>
      <c r="K377" s="29">
        <v>61990000</v>
      </c>
      <c r="L377" s="41">
        <v>0</v>
      </c>
      <c r="M377" s="41">
        <v>61990000</v>
      </c>
      <c r="N377" s="41">
        <v>0</v>
      </c>
      <c r="O377" s="41">
        <v>0</v>
      </c>
      <c r="P377" s="41">
        <f t="shared" si="185"/>
        <v>0</v>
      </c>
      <c r="Q377" s="41">
        <f t="shared" si="186"/>
        <v>61990000</v>
      </c>
      <c r="R377" s="41">
        <f>K377-(L377+M377)</f>
        <v>0</v>
      </c>
      <c r="S377" s="56" t="s">
        <v>277</v>
      </c>
      <c r="T377" s="56" t="s">
        <v>10</v>
      </c>
      <c r="U377" s="2" t="e">
        <f>VLOOKUP(I377,RATES!K$2:L$952,2,FALSE)</f>
        <v>#N/A</v>
      </c>
    </row>
    <row r="378" spans="1:21" s="2" customFormat="1" ht="15" customHeight="1" outlineLevel="2" x14ac:dyDescent="0.25">
      <c r="A378" s="6">
        <v>29</v>
      </c>
      <c r="B378" s="6" t="s">
        <v>56</v>
      </c>
      <c r="C378" s="6" t="s">
        <v>286</v>
      </c>
      <c r="D378" s="6" t="s">
        <v>22</v>
      </c>
      <c r="E378" s="6" t="s">
        <v>51</v>
      </c>
      <c r="F378" s="6" t="s">
        <v>558</v>
      </c>
      <c r="G378" s="6" t="s">
        <v>168</v>
      </c>
      <c r="H378" s="13">
        <v>30465984</v>
      </c>
      <c r="I378" s="13" t="str">
        <f t="shared" si="184"/>
        <v>30465984-EJECUCION</v>
      </c>
      <c r="J378" s="17" t="s">
        <v>427</v>
      </c>
      <c r="K378" s="29">
        <v>1655606000</v>
      </c>
      <c r="L378" s="41">
        <v>0</v>
      </c>
      <c r="M378" s="41">
        <v>1655606000</v>
      </c>
      <c r="N378" s="41">
        <v>0</v>
      </c>
      <c r="O378" s="41">
        <v>0</v>
      </c>
      <c r="P378" s="41">
        <f t="shared" si="185"/>
        <v>0</v>
      </c>
      <c r="Q378" s="41">
        <f t="shared" si="186"/>
        <v>1655606000</v>
      </c>
      <c r="R378" s="41">
        <f>K378-(L378+M378)</f>
        <v>0</v>
      </c>
      <c r="S378" s="56" t="s">
        <v>282</v>
      </c>
      <c r="T378" s="56" t="s">
        <v>10</v>
      </c>
      <c r="U378" s="2">
        <f>VLOOKUP(I378,RATES!K$2:L$952,2,FALSE)</f>
        <v>0</v>
      </c>
    </row>
    <row r="379" spans="1:21" outlineLevel="2" x14ac:dyDescent="0.25">
      <c r="A379" s="8"/>
      <c r="B379" s="8"/>
      <c r="C379" s="8"/>
      <c r="D379" s="8"/>
      <c r="E379" s="8"/>
      <c r="F379" s="8"/>
      <c r="G379" s="8"/>
      <c r="H379" s="12"/>
      <c r="I379" s="12"/>
      <c r="J379" s="16" t="s">
        <v>336</v>
      </c>
      <c r="K379" s="30">
        <f t="shared" ref="K379:R379" si="187">SUBTOTAL(9,K376:K378)</f>
        <v>4022541000</v>
      </c>
      <c r="L379" s="30">
        <f t="shared" si="187"/>
        <v>9000000</v>
      </c>
      <c r="M379" s="30">
        <f t="shared" si="187"/>
        <v>2017596000</v>
      </c>
      <c r="N379" s="30">
        <f t="shared" si="187"/>
        <v>0</v>
      </c>
      <c r="O379" s="30">
        <f t="shared" si="187"/>
        <v>0</v>
      </c>
      <c r="P379" s="30">
        <f t="shared" si="187"/>
        <v>0</v>
      </c>
      <c r="Q379" s="30">
        <f t="shared" si="187"/>
        <v>2017596000</v>
      </c>
      <c r="R379" s="30">
        <f t="shared" si="187"/>
        <v>1995945000</v>
      </c>
      <c r="S379" s="55"/>
      <c r="T379" s="55"/>
    </row>
    <row r="380" spans="1:21" outlineLevel="2" x14ac:dyDescent="0.25">
      <c r="A380" s="8"/>
      <c r="B380" s="8"/>
      <c r="C380" s="8"/>
      <c r="D380" s="8"/>
      <c r="E380" s="8"/>
      <c r="F380" s="8"/>
      <c r="G380" s="8"/>
      <c r="H380" s="12"/>
      <c r="I380" s="12"/>
      <c r="J380" s="18"/>
      <c r="K380" s="28"/>
      <c r="L380" s="40"/>
      <c r="M380" s="40"/>
      <c r="N380" s="40"/>
      <c r="O380" s="40"/>
      <c r="P380" s="40"/>
      <c r="Q380" s="40"/>
      <c r="R380" s="40"/>
      <c r="S380" s="55"/>
      <c r="T380" s="55"/>
    </row>
    <row r="381" spans="1:21" outlineLevel="2" x14ac:dyDescent="0.25">
      <c r="A381" s="8"/>
      <c r="B381" s="8"/>
      <c r="C381" s="8"/>
      <c r="D381" s="8"/>
      <c r="E381" s="8"/>
      <c r="F381" s="8"/>
      <c r="G381" s="8"/>
      <c r="H381" s="12"/>
      <c r="I381" s="12"/>
      <c r="J381" s="16" t="s">
        <v>278</v>
      </c>
      <c r="K381" s="28"/>
      <c r="L381" s="40"/>
      <c r="M381" s="40"/>
      <c r="N381" s="40"/>
      <c r="O381" s="40"/>
      <c r="P381" s="40"/>
      <c r="Q381" s="40"/>
      <c r="R381" s="40"/>
      <c r="S381" s="55"/>
      <c r="T381" s="55"/>
    </row>
    <row r="382" spans="1:21" s="2" customFormat="1" ht="15" customHeight="1" outlineLevel="2" x14ac:dyDescent="0.25">
      <c r="A382" s="6">
        <v>29</v>
      </c>
      <c r="B382" s="6" t="s">
        <v>11</v>
      </c>
      <c r="C382" s="6" t="s">
        <v>272</v>
      </c>
      <c r="D382" s="6" t="s">
        <v>22</v>
      </c>
      <c r="E382" s="6" t="s">
        <v>51</v>
      </c>
      <c r="F382" s="6" t="s">
        <v>558</v>
      </c>
      <c r="G382" s="6" t="s">
        <v>168</v>
      </c>
      <c r="H382" s="13">
        <v>30436694</v>
      </c>
      <c r="I382" s="13" t="str">
        <f t="shared" ref="I382:I391" si="188">CONCATENATE(H382,"-",G382)</f>
        <v>30436694-EJECUCION</v>
      </c>
      <c r="J382" s="17" t="s">
        <v>491</v>
      </c>
      <c r="K382" s="29">
        <v>485981000</v>
      </c>
      <c r="L382" s="41">
        <v>0</v>
      </c>
      <c r="M382" s="41">
        <v>485981000</v>
      </c>
      <c r="N382" s="41">
        <v>0</v>
      </c>
      <c r="O382" s="41">
        <v>0</v>
      </c>
      <c r="P382" s="41">
        <f t="shared" ref="P382:P391" si="189">N382+O382</f>
        <v>0</v>
      </c>
      <c r="Q382" s="41">
        <f t="shared" ref="Q382:Q391" si="190">M382-P382</f>
        <v>485981000</v>
      </c>
      <c r="R382" s="41">
        <f t="shared" ref="R382:R391" si="191">K382-(L382+M382)</f>
        <v>0</v>
      </c>
      <c r="S382" s="56" t="s">
        <v>282</v>
      </c>
      <c r="T382" s="56" t="s">
        <v>10</v>
      </c>
      <c r="U382" s="2" t="e">
        <f>VLOOKUP(I382,RATES!K$2:L$952,2,FALSE)</f>
        <v>#N/A</v>
      </c>
    </row>
    <row r="383" spans="1:21" s="2" customFormat="1" ht="15" customHeight="1" outlineLevel="2" x14ac:dyDescent="0.25">
      <c r="A383" s="6">
        <v>31</v>
      </c>
      <c r="B383" s="6" t="s">
        <v>11</v>
      </c>
      <c r="C383" s="6" t="s">
        <v>275</v>
      </c>
      <c r="D383" s="6" t="s">
        <v>22</v>
      </c>
      <c r="E383" s="6" t="s">
        <v>51</v>
      </c>
      <c r="F383" s="6" t="s">
        <v>102</v>
      </c>
      <c r="G383" s="6" t="s">
        <v>168</v>
      </c>
      <c r="H383" s="13">
        <v>30436172</v>
      </c>
      <c r="I383" s="13" t="str">
        <f t="shared" si="188"/>
        <v>30436172-EJECUCION</v>
      </c>
      <c r="J383" s="17" t="s">
        <v>520</v>
      </c>
      <c r="K383" s="29">
        <v>1200000000</v>
      </c>
      <c r="L383" s="41">
        <v>0</v>
      </c>
      <c r="M383" s="41">
        <v>0</v>
      </c>
      <c r="N383" s="41">
        <v>0</v>
      </c>
      <c r="O383" s="41">
        <v>0</v>
      </c>
      <c r="P383" s="41">
        <f t="shared" si="189"/>
        <v>0</v>
      </c>
      <c r="Q383" s="41">
        <f t="shared" si="190"/>
        <v>0</v>
      </c>
      <c r="R383" s="41">
        <f t="shared" si="191"/>
        <v>1200000000</v>
      </c>
      <c r="S383" s="56" t="s">
        <v>521</v>
      </c>
      <c r="T383" s="56" t="s">
        <v>8</v>
      </c>
      <c r="U383" s="2">
        <f>VLOOKUP(I383,RATES!K$2:L$952,2,FALSE)</f>
        <v>0</v>
      </c>
    </row>
    <row r="384" spans="1:21" s="2" customFormat="1" ht="15" customHeight="1" outlineLevel="2" x14ac:dyDescent="0.25">
      <c r="A384" s="6">
        <v>31</v>
      </c>
      <c r="B384" s="6" t="s">
        <v>11</v>
      </c>
      <c r="C384" s="6" t="s">
        <v>287</v>
      </c>
      <c r="D384" s="6" t="s">
        <v>22</v>
      </c>
      <c r="E384" s="6" t="s">
        <v>51</v>
      </c>
      <c r="F384" s="6" t="s">
        <v>81</v>
      </c>
      <c r="G384" s="6" t="s">
        <v>168</v>
      </c>
      <c r="H384" s="13">
        <v>30481026</v>
      </c>
      <c r="I384" s="13" t="str">
        <f t="shared" si="188"/>
        <v>30481026-EJECUCION</v>
      </c>
      <c r="J384" s="17" t="s">
        <v>541</v>
      </c>
      <c r="K384" s="29">
        <v>240538000</v>
      </c>
      <c r="L384" s="41">
        <v>0</v>
      </c>
      <c r="M384" s="41">
        <v>240538000</v>
      </c>
      <c r="N384" s="41">
        <v>0</v>
      </c>
      <c r="O384" s="41">
        <v>0</v>
      </c>
      <c r="P384" s="41">
        <f t="shared" si="189"/>
        <v>0</v>
      </c>
      <c r="Q384" s="41">
        <f t="shared" si="190"/>
        <v>240538000</v>
      </c>
      <c r="R384" s="41">
        <f t="shared" si="191"/>
        <v>0</v>
      </c>
      <c r="S384" s="56" t="s">
        <v>542</v>
      </c>
      <c r="T384" s="56" t="s">
        <v>8</v>
      </c>
      <c r="U384" s="2" t="str">
        <f>VLOOKUP(I384,RATES!K$2:L$952,2,FALSE)</f>
        <v>RS</v>
      </c>
    </row>
    <row r="385" spans="1:21" s="2" customFormat="1" ht="15" customHeight="1" outlineLevel="2" x14ac:dyDescent="0.25">
      <c r="A385" s="6">
        <v>31</v>
      </c>
      <c r="B385" s="6" t="s">
        <v>11</v>
      </c>
      <c r="C385" s="6" t="s">
        <v>272</v>
      </c>
      <c r="D385" s="6" t="s">
        <v>22</v>
      </c>
      <c r="E385" s="6" t="s">
        <v>51</v>
      </c>
      <c r="F385" s="6" t="s">
        <v>21</v>
      </c>
      <c r="G385" s="6" t="s">
        <v>168</v>
      </c>
      <c r="H385" s="13">
        <v>30105246</v>
      </c>
      <c r="I385" s="13" t="str">
        <f t="shared" si="188"/>
        <v>30105246-EJECUCION</v>
      </c>
      <c r="J385" s="17" t="s">
        <v>391</v>
      </c>
      <c r="K385" s="29">
        <v>164507000</v>
      </c>
      <c r="L385" s="41">
        <v>0</v>
      </c>
      <c r="M385" s="41">
        <v>8225350</v>
      </c>
      <c r="N385" s="41">
        <v>0</v>
      </c>
      <c r="O385" s="41">
        <v>0</v>
      </c>
      <c r="P385" s="41">
        <f t="shared" si="189"/>
        <v>0</v>
      </c>
      <c r="Q385" s="41">
        <f t="shared" si="190"/>
        <v>8225350</v>
      </c>
      <c r="R385" s="41">
        <f t="shared" si="191"/>
        <v>156281650</v>
      </c>
      <c r="S385" s="56" t="s">
        <v>457</v>
      </c>
      <c r="T385" s="56" t="s">
        <v>415</v>
      </c>
      <c r="U385" s="2" t="e">
        <f>VLOOKUP(I385,RATES!K$2:L$952,2,FALSE)</f>
        <v>#N/A</v>
      </c>
    </row>
    <row r="386" spans="1:21" s="2" customFormat="1" ht="15" customHeight="1" outlineLevel="2" x14ac:dyDescent="0.25">
      <c r="A386" s="6">
        <v>29</v>
      </c>
      <c r="B386" s="6" t="s">
        <v>11</v>
      </c>
      <c r="C386" s="6" t="s">
        <v>287</v>
      </c>
      <c r="D386" s="6" t="s">
        <v>22</v>
      </c>
      <c r="E386" s="6" t="s">
        <v>51</v>
      </c>
      <c r="F386" s="6" t="s">
        <v>558</v>
      </c>
      <c r="G386" s="6" t="s">
        <v>168</v>
      </c>
      <c r="H386" s="13">
        <v>30396974</v>
      </c>
      <c r="I386" s="13" t="str">
        <f t="shared" si="188"/>
        <v>30396974-EJECUCION</v>
      </c>
      <c r="J386" s="17" t="s">
        <v>492</v>
      </c>
      <c r="K386" s="29">
        <v>2262086000</v>
      </c>
      <c r="L386" s="41">
        <v>0</v>
      </c>
      <c r="M386" s="41">
        <v>10000000</v>
      </c>
      <c r="N386" s="41">
        <v>0</v>
      </c>
      <c r="O386" s="41">
        <v>0</v>
      </c>
      <c r="P386" s="41">
        <f t="shared" si="189"/>
        <v>0</v>
      </c>
      <c r="Q386" s="41">
        <f t="shared" si="190"/>
        <v>10000000</v>
      </c>
      <c r="R386" s="41">
        <f t="shared" si="191"/>
        <v>2252086000</v>
      </c>
      <c r="S386" s="56" t="s">
        <v>281</v>
      </c>
      <c r="T386" s="56" t="s">
        <v>515</v>
      </c>
      <c r="U386" s="2" t="e">
        <f>VLOOKUP(I386,RATES!K$2:L$952,2,FALSE)</f>
        <v>#N/A</v>
      </c>
    </row>
    <row r="387" spans="1:21" s="2" customFormat="1" ht="15" customHeight="1" outlineLevel="2" x14ac:dyDescent="0.25">
      <c r="A387" s="6">
        <v>31</v>
      </c>
      <c r="B387" s="6" t="s">
        <v>11</v>
      </c>
      <c r="C387" s="6" t="s">
        <v>272</v>
      </c>
      <c r="D387" s="6" t="s">
        <v>22</v>
      </c>
      <c r="E387" s="6" t="s">
        <v>51</v>
      </c>
      <c r="F387" s="6" t="s">
        <v>21</v>
      </c>
      <c r="G387" s="6" t="s">
        <v>168</v>
      </c>
      <c r="H387" s="13">
        <v>30094848</v>
      </c>
      <c r="I387" s="13" t="str">
        <f t="shared" si="188"/>
        <v>30094848-EJECUCION</v>
      </c>
      <c r="J387" s="17" t="s">
        <v>493</v>
      </c>
      <c r="K387" s="29">
        <v>974259000</v>
      </c>
      <c r="L387" s="41">
        <v>0</v>
      </c>
      <c r="M387" s="41">
        <v>48712950</v>
      </c>
      <c r="N387" s="41">
        <v>0</v>
      </c>
      <c r="O387" s="41">
        <v>0</v>
      </c>
      <c r="P387" s="41">
        <f t="shared" si="189"/>
        <v>0</v>
      </c>
      <c r="Q387" s="41">
        <f t="shared" si="190"/>
        <v>48712950</v>
      </c>
      <c r="R387" s="41">
        <f t="shared" si="191"/>
        <v>925546050</v>
      </c>
      <c r="S387" s="56" t="s">
        <v>281</v>
      </c>
      <c r="T387" s="56" t="s">
        <v>415</v>
      </c>
      <c r="U387" s="2" t="e">
        <f>VLOOKUP(I387,RATES!K$2:L$952,2,FALSE)</f>
        <v>#N/A</v>
      </c>
    </row>
    <row r="388" spans="1:21" s="2" customFormat="1" ht="15" customHeight="1" outlineLevel="2" x14ac:dyDescent="0.25">
      <c r="A388" s="6">
        <v>31</v>
      </c>
      <c r="B388" s="6" t="s">
        <v>11</v>
      </c>
      <c r="C388" s="6" t="s">
        <v>276</v>
      </c>
      <c r="D388" s="6" t="s">
        <v>22</v>
      </c>
      <c r="E388" s="6" t="s">
        <v>51</v>
      </c>
      <c r="F388" s="6" t="s">
        <v>558</v>
      </c>
      <c r="G388" s="6" t="s">
        <v>9</v>
      </c>
      <c r="H388" s="13">
        <v>30406324</v>
      </c>
      <c r="I388" s="13" t="str">
        <f t="shared" si="188"/>
        <v>30406324-DISEÑO</v>
      </c>
      <c r="J388" s="17" t="s">
        <v>368</v>
      </c>
      <c r="K388" s="29">
        <v>40578000</v>
      </c>
      <c r="L388" s="41">
        <v>0</v>
      </c>
      <c r="M388" s="41">
        <v>4057800</v>
      </c>
      <c r="N388" s="41">
        <v>0</v>
      </c>
      <c r="O388" s="41">
        <v>0</v>
      </c>
      <c r="P388" s="41">
        <f t="shared" si="189"/>
        <v>0</v>
      </c>
      <c r="Q388" s="41">
        <f t="shared" si="190"/>
        <v>4057800</v>
      </c>
      <c r="R388" s="41">
        <f t="shared" si="191"/>
        <v>36520200</v>
      </c>
      <c r="S388" s="56" t="s">
        <v>281</v>
      </c>
      <c r="T388" s="56" t="s">
        <v>296</v>
      </c>
      <c r="U388" s="2" t="e">
        <f>VLOOKUP(I388,RATES!K$2:L$952,2,FALSE)</f>
        <v>#N/A</v>
      </c>
    </row>
    <row r="389" spans="1:21" s="2" customFormat="1" ht="15" customHeight="1" outlineLevel="2" x14ac:dyDescent="0.25">
      <c r="A389" s="6">
        <v>31</v>
      </c>
      <c r="B389" s="6" t="s">
        <v>11</v>
      </c>
      <c r="C389" s="6" t="s">
        <v>354</v>
      </c>
      <c r="D389" s="6" t="s">
        <v>22</v>
      </c>
      <c r="E389" s="6" t="s">
        <v>51</v>
      </c>
      <c r="F389" s="6" t="s">
        <v>558</v>
      </c>
      <c r="G389" s="6" t="s">
        <v>168</v>
      </c>
      <c r="H389" s="13">
        <v>30485313</v>
      </c>
      <c r="I389" s="13" t="str">
        <f t="shared" si="188"/>
        <v>30485313-EJECUCION</v>
      </c>
      <c r="J389" s="17" t="s">
        <v>494</v>
      </c>
      <c r="K389" s="29">
        <v>481258000</v>
      </c>
      <c r="L389" s="41">
        <v>0</v>
      </c>
      <c r="M389" s="41">
        <v>25000000</v>
      </c>
      <c r="N389" s="41">
        <v>0</v>
      </c>
      <c r="O389" s="41">
        <v>0</v>
      </c>
      <c r="P389" s="41">
        <f t="shared" si="189"/>
        <v>0</v>
      </c>
      <c r="Q389" s="41">
        <f t="shared" si="190"/>
        <v>25000000</v>
      </c>
      <c r="R389" s="41">
        <f t="shared" si="191"/>
        <v>456258000</v>
      </c>
      <c r="S389" s="56" t="s">
        <v>281</v>
      </c>
      <c r="T389" s="56" t="s">
        <v>515</v>
      </c>
      <c r="U389" s="2" t="e">
        <f>VLOOKUP(I389,RATES!K$2:L$952,2,FALSE)</f>
        <v>#N/A</v>
      </c>
    </row>
    <row r="390" spans="1:21" s="2" customFormat="1" ht="15" customHeight="1" outlineLevel="2" x14ac:dyDescent="0.25">
      <c r="A390" s="6">
        <v>31</v>
      </c>
      <c r="B390" s="6" t="s">
        <v>11</v>
      </c>
      <c r="C390" s="6" t="s">
        <v>354</v>
      </c>
      <c r="D390" s="6" t="s">
        <v>22</v>
      </c>
      <c r="E390" s="6" t="s">
        <v>51</v>
      </c>
      <c r="F390" s="6" t="s">
        <v>558</v>
      </c>
      <c r="G390" s="6" t="s">
        <v>168</v>
      </c>
      <c r="H390" s="13">
        <v>30485342</v>
      </c>
      <c r="I390" s="13" t="str">
        <f t="shared" si="188"/>
        <v>30485342-EJECUCION</v>
      </c>
      <c r="J390" s="17" t="s">
        <v>495</v>
      </c>
      <c r="K390" s="29">
        <v>500000000</v>
      </c>
      <c r="L390" s="41">
        <v>0</v>
      </c>
      <c r="M390" s="41">
        <v>25000000</v>
      </c>
      <c r="N390" s="41">
        <v>0</v>
      </c>
      <c r="O390" s="41">
        <v>0</v>
      </c>
      <c r="P390" s="41">
        <f t="shared" si="189"/>
        <v>0</v>
      </c>
      <c r="Q390" s="41">
        <f t="shared" si="190"/>
        <v>25000000</v>
      </c>
      <c r="R390" s="41">
        <f t="shared" si="191"/>
        <v>475000000</v>
      </c>
      <c r="S390" s="56" t="s">
        <v>281</v>
      </c>
      <c r="T390" s="56" t="s">
        <v>515</v>
      </c>
      <c r="U390" s="2" t="e">
        <f>VLOOKUP(I390,RATES!K$2:L$952,2,FALSE)</f>
        <v>#N/A</v>
      </c>
    </row>
    <row r="391" spans="1:21" s="2" customFormat="1" ht="15" customHeight="1" outlineLevel="2" x14ac:dyDescent="0.25">
      <c r="A391" s="6">
        <v>31</v>
      </c>
      <c r="B391" s="6" t="s">
        <v>11</v>
      </c>
      <c r="C391" s="6" t="s">
        <v>283</v>
      </c>
      <c r="D391" s="6" t="s">
        <v>22</v>
      </c>
      <c r="E391" s="6" t="s">
        <v>51</v>
      </c>
      <c r="F391" s="6" t="s">
        <v>15</v>
      </c>
      <c r="G391" s="6" t="s">
        <v>168</v>
      </c>
      <c r="H391" s="13">
        <v>30125885</v>
      </c>
      <c r="I391" s="13" t="str">
        <f t="shared" si="188"/>
        <v>30125885-EJECUCION</v>
      </c>
      <c r="J391" s="17" t="s">
        <v>360</v>
      </c>
      <c r="K391" s="29">
        <v>501299000</v>
      </c>
      <c r="L391" s="41">
        <v>0</v>
      </c>
      <c r="M391" s="41">
        <v>10000000</v>
      </c>
      <c r="N391" s="41">
        <v>0</v>
      </c>
      <c r="O391" s="41">
        <v>0</v>
      </c>
      <c r="P391" s="41">
        <f t="shared" si="189"/>
        <v>0</v>
      </c>
      <c r="Q391" s="41">
        <f t="shared" si="190"/>
        <v>10000000</v>
      </c>
      <c r="R391" s="41">
        <f t="shared" si="191"/>
        <v>491299000</v>
      </c>
      <c r="S391" s="56" t="s">
        <v>281</v>
      </c>
      <c r="T391" s="56" t="s">
        <v>296</v>
      </c>
      <c r="U391" s="2" t="e">
        <f>VLOOKUP(I391,RATES!K$2:L$952,2,FALSE)</f>
        <v>#N/A</v>
      </c>
    </row>
    <row r="392" spans="1:21" outlineLevel="2" x14ac:dyDescent="0.25">
      <c r="A392" s="8"/>
      <c r="B392" s="8"/>
      <c r="C392" s="8"/>
      <c r="D392" s="8"/>
      <c r="E392" s="8"/>
      <c r="F392" s="8"/>
      <c r="G392" s="8"/>
      <c r="H392" s="12"/>
      <c r="I392" s="12"/>
      <c r="J392" s="16" t="s">
        <v>291</v>
      </c>
      <c r="K392" s="30">
        <f t="shared" ref="K392:R392" si="192">SUBTOTAL(9,K382:K391)</f>
        <v>6850506000</v>
      </c>
      <c r="L392" s="30">
        <f t="shared" si="192"/>
        <v>0</v>
      </c>
      <c r="M392" s="30">
        <f t="shared" si="192"/>
        <v>857515100</v>
      </c>
      <c r="N392" s="30">
        <f t="shared" si="192"/>
        <v>0</v>
      </c>
      <c r="O392" s="30">
        <f t="shared" si="192"/>
        <v>0</v>
      </c>
      <c r="P392" s="30">
        <f t="shared" si="192"/>
        <v>0</v>
      </c>
      <c r="Q392" s="30">
        <f t="shared" si="192"/>
        <v>857515100</v>
      </c>
      <c r="R392" s="30">
        <f t="shared" si="192"/>
        <v>5992990900</v>
      </c>
      <c r="S392" s="55"/>
      <c r="T392" s="55"/>
    </row>
    <row r="393" spans="1:21" outlineLevel="2" x14ac:dyDescent="0.25">
      <c r="A393" s="8"/>
      <c r="B393" s="8"/>
      <c r="C393" s="8"/>
      <c r="D393" s="8"/>
      <c r="E393" s="8"/>
      <c r="F393" s="8"/>
      <c r="G393" s="8"/>
      <c r="H393" s="12"/>
      <c r="I393" s="12"/>
      <c r="J393" s="18"/>
      <c r="K393" s="28"/>
      <c r="L393" s="40"/>
      <c r="M393" s="40"/>
      <c r="N393" s="40"/>
      <c r="O393" s="40"/>
      <c r="P393" s="40"/>
      <c r="Q393" s="40"/>
      <c r="R393" s="40"/>
      <c r="S393" s="55"/>
      <c r="T393" s="55"/>
    </row>
    <row r="394" spans="1:21" ht="18.75" outlineLevel="1" x14ac:dyDescent="0.3">
      <c r="A394" s="8"/>
      <c r="B394" s="8"/>
      <c r="C394" s="8"/>
      <c r="D394" s="8"/>
      <c r="E394" s="9"/>
      <c r="F394" s="8"/>
      <c r="G394" s="8"/>
      <c r="H394" s="12"/>
      <c r="I394" s="12"/>
      <c r="J394" s="53" t="s">
        <v>186</v>
      </c>
      <c r="K394" s="54">
        <f t="shared" ref="K394:R394" si="193">K392+K379+K373</f>
        <v>20249218135</v>
      </c>
      <c r="L394" s="54">
        <f t="shared" si="193"/>
        <v>6047372304</v>
      </c>
      <c r="M394" s="54">
        <f t="shared" si="193"/>
        <v>4597257442</v>
      </c>
      <c r="N394" s="54">
        <f t="shared" si="193"/>
        <v>1650000</v>
      </c>
      <c r="O394" s="54">
        <f t="shared" si="193"/>
        <v>3890464</v>
      </c>
      <c r="P394" s="54">
        <f t="shared" si="193"/>
        <v>5540464</v>
      </c>
      <c r="Q394" s="54">
        <f t="shared" si="193"/>
        <v>4591716978</v>
      </c>
      <c r="R394" s="54">
        <f t="shared" si="193"/>
        <v>9604588389</v>
      </c>
      <c r="S394" s="55"/>
      <c r="T394" s="55"/>
    </row>
    <row r="395" spans="1:21" s="3" customFormat="1" outlineLevel="1" x14ac:dyDescent="0.25">
      <c r="A395" s="8"/>
      <c r="B395" s="8"/>
      <c r="C395" s="8"/>
      <c r="D395" s="8"/>
      <c r="E395" s="9"/>
      <c r="F395" s="8"/>
      <c r="G395" s="8"/>
      <c r="H395" s="12"/>
      <c r="I395" s="12"/>
      <c r="J395" s="20"/>
      <c r="K395" s="32"/>
      <c r="L395" s="42"/>
      <c r="M395" s="42"/>
      <c r="N395" s="42"/>
      <c r="O395" s="42"/>
      <c r="P395" s="42"/>
      <c r="Q395" s="42"/>
      <c r="R395" s="42"/>
      <c r="S395" s="55"/>
      <c r="T395" s="55"/>
    </row>
    <row r="396" spans="1:21" ht="21" outlineLevel="1" x14ac:dyDescent="0.35">
      <c r="A396" s="8"/>
      <c r="B396" s="8"/>
      <c r="C396" s="8"/>
      <c r="D396" s="8"/>
      <c r="E396" s="9"/>
      <c r="F396" s="8"/>
      <c r="G396" s="8"/>
      <c r="H396" s="12"/>
      <c r="I396" s="12"/>
      <c r="J396" s="61" t="s">
        <v>208</v>
      </c>
      <c r="K396" s="32"/>
      <c r="L396" s="42"/>
      <c r="M396" s="42"/>
      <c r="N396" s="42"/>
      <c r="O396" s="42"/>
      <c r="P396" s="42"/>
      <c r="Q396" s="42"/>
      <c r="R396" s="42"/>
      <c r="S396" s="57"/>
      <c r="T396" s="57"/>
    </row>
    <row r="397" spans="1:21" outlineLevel="1" x14ac:dyDescent="0.25">
      <c r="A397" s="8"/>
      <c r="B397" s="8"/>
      <c r="C397" s="8"/>
      <c r="D397" s="8"/>
      <c r="E397" s="9"/>
      <c r="F397" s="8"/>
      <c r="G397" s="8"/>
      <c r="H397" s="12"/>
      <c r="I397" s="12"/>
      <c r="J397" s="16" t="s">
        <v>271</v>
      </c>
      <c r="K397" s="32"/>
      <c r="L397" s="42"/>
      <c r="M397" s="42"/>
      <c r="N397" s="42"/>
      <c r="O397" s="42"/>
      <c r="P397" s="42"/>
      <c r="Q397" s="42"/>
      <c r="R397" s="42"/>
      <c r="S397" s="55"/>
      <c r="T397" s="55"/>
    </row>
    <row r="398" spans="1:21" s="2" customFormat="1" ht="15" customHeight="1" outlineLevel="2" x14ac:dyDescent="0.25">
      <c r="A398" s="6">
        <v>31</v>
      </c>
      <c r="B398" s="6" t="s">
        <v>5</v>
      </c>
      <c r="C398" s="6" t="s">
        <v>286</v>
      </c>
      <c r="D398" s="6" t="s">
        <v>22</v>
      </c>
      <c r="E398" s="6" t="s">
        <v>123</v>
      </c>
      <c r="F398" s="6" t="s">
        <v>558</v>
      </c>
      <c r="G398" s="6" t="s">
        <v>168</v>
      </c>
      <c r="H398" s="13">
        <v>30137333</v>
      </c>
      <c r="I398" s="13" t="str">
        <f t="shared" ref="I398:I401" si="194">CONCATENATE(H398,"-",G398)</f>
        <v>30137333-EJECUCION</v>
      </c>
      <c r="J398" s="17" t="s">
        <v>421</v>
      </c>
      <c r="K398" s="29">
        <v>646605000</v>
      </c>
      <c r="L398" s="41">
        <v>10064000</v>
      </c>
      <c r="M398" s="41">
        <v>392541000</v>
      </c>
      <c r="N398" s="41">
        <v>0</v>
      </c>
      <c r="O398" s="41">
        <v>0</v>
      </c>
      <c r="P398" s="41">
        <f t="shared" ref="P398:P401" si="195">N398+O398</f>
        <v>0</v>
      </c>
      <c r="Q398" s="41">
        <f t="shared" ref="Q398:Q401" si="196">M398-P398</f>
        <v>392541000</v>
      </c>
      <c r="R398" s="41">
        <f>K398-(L398+M398)</f>
        <v>244000000</v>
      </c>
      <c r="S398" s="56" t="s">
        <v>273</v>
      </c>
      <c r="T398" s="56" t="s">
        <v>10</v>
      </c>
      <c r="U398" s="2">
        <f>VLOOKUP(I398,RATES!K$2:L$952,2,FALSE)</f>
        <v>0</v>
      </c>
    </row>
    <row r="399" spans="1:21" s="2" customFormat="1" ht="15" customHeight="1" outlineLevel="2" x14ac:dyDescent="0.25">
      <c r="A399" s="6">
        <v>31</v>
      </c>
      <c r="B399" s="6" t="s">
        <v>5</v>
      </c>
      <c r="C399" s="6" t="s">
        <v>275</v>
      </c>
      <c r="D399" s="6" t="s">
        <v>22</v>
      </c>
      <c r="E399" s="6" t="s">
        <v>123</v>
      </c>
      <c r="F399" s="6" t="s">
        <v>102</v>
      </c>
      <c r="G399" s="6" t="s">
        <v>168</v>
      </c>
      <c r="H399" s="13" t="s">
        <v>124</v>
      </c>
      <c r="I399" s="13" t="str">
        <f t="shared" si="194"/>
        <v>20144598-3-EJECUCION</v>
      </c>
      <c r="J399" s="17" t="s">
        <v>125</v>
      </c>
      <c r="K399" s="29">
        <v>577269093</v>
      </c>
      <c r="L399" s="41">
        <v>242799871</v>
      </c>
      <c r="M399" s="41">
        <v>182013078</v>
      </c>
      <c r="N399" s="41">
        <v>0</v>
      </c>
      <c r="O399" s="41">
        <v>74620129</v>
      </c>
      <c r="P399" s="41">
        <f t="shared" si="195"/>
        <v>74620129</v>
      </c>
      <c r="Q399" s="41">
        <f t="shared" si="196"/>
        <v>107392949</v>
      </c>
      <c r="R399" s="41">
        <f>K399-(L399+M399)</f>
        <v>152456144</v>
      </c>
      <c r="S399" s="56" t="s">
        <v>273</v>
      </c>
      <c r="T399" s="56" t="s">
        <v>8</v>
      </c>
      <c r="U399" s="2" t="e">
        <f>VLOOKUP(I399,RATES!K$2:L$952,2,FALSE)</f>
        <v>#N/A</v>
      </c>
    </row>
    <row r="400" spans="1:21" s="2" customFormat="1" ht="15" customHeight="1" outlineLevel="2" x14ac:dyDescent="0.25">
      <c r="A400" s="6">
        <v>31</v>
      </c>
      <c r="B400" s="6" t="s">
        <v>5</v>
      </c>
      <c r="C400" s="6" t="s">
        <v>274</v>
      </c>
      <c r="D400" s="6" t="s">
        <v>22</v>
      </c>
      <c r="E400" s="6" t="s">
        <v>123</v>
      </c>
      <c r="F400" s="6" t="s">
        <v>558</v>
      </c>
      <c r="G400" s="6" t="s">
        <v>168</v>
      </c>
      <c r="H400" s="13">
        <v>30125798</v>
      </c>
      <c r="I400" s="13" t="str">
        <f t="shared" si="194"/>
        <v>30125798-EJECUCION</v>
      </c>
      <c r="J400" s="17" t="s">
        <v>141</v>
      </c>
      <c r="K400" s="29">
        <v>573500851</v>
      </c>
      <c r="L400" s="41">
        <v>304082848</v>
      </c>
      <c r="M400" s="41">
        <v>269418003</v>
      </c>
      <c r="N400" s="41">
        <v>0</v>
      </c>
      <c r="O400" s="41">
        <v>0</v>
      </c>
      <c r="P400" s="41">
        <f t="shared" si="195"/>
        <v>0</v>
      </c>
      <c r="Q400" s="41">
        <f t="shared" si="196"/>
        <v>269418003</v>
      </c>
      <c r="R400" s="41">
        <f>K400-(L400+M400)</f>
        <v>0</v>
      </c>
      <c r="S400" s="56" t="s">
        <v>273</v>
      </c>
      <c r="T400" s="56" t="s">
        <v>142</v>
      </c>
      <c r="U400" s="2" t="e">
        <f>VLOOKUP(I400,RATES!K$2:L$952,2,FALSE)</f>
        <v>#N/A</v>
      </c>
    </row>
    <row r="401" spans="1:21" s="2" customFormat="1" ht="15" customHeight="1" outlineLevel="2" x14ac:dyDescent="0.25">
      <c r="A401" s="6">
        <v>31</v>
      </c>
      <c r="B401" s="6" t="s">
        <v>5</v>
      </c>
      <c r="C401" s="6" t="s">
        <v>283</v>
      </c>
      <c r="D401" s="6" t="s">
        <v>22</v>
      </c>
      <c r="E401" s="6" t="s">
        <v>123</v>
      </c>
      <c r="F401" s="6" t="s">
        <v>102</v>
      </c>
      <c r="G401" s="6" t="s">
        <v>168</v>
      </c>
      <c r="H401" s="13">
        <v>30133755</v>
      </c>
      <c r="I401" s="13" t="str">
        <f t="shared" si="194"/>
        <v>30133755-EJECUCION</v>
      </c>
      <c r="J401" s="17" t="s">
        <v>70</v>
      </c>
      <c r="K401" s="29">
        <v>8508500000</v>
      </c>
      <c r="L401" s="41">
        <v>3998661000</v>
      </c>
      <c r="M401" s="41">
        <f>600000000+1000000000</f>
        <v>1600000000</v>
      </c>
      <c r="N401" s="41">
        <v>0</v>
      </c>
      <c r="O401" s="41">
        <v>0</v>
      </c>
      <c r="P401" s="41">
        <f t="shared" si="195"/>
        <v>0</v>
      </c>
      <c r="Q401" s="41">
        <f t="shared" si="196"/>
        <v>1600000000</v>
      </c>
      <c r="R401" s="41">
        <f>K401-(L401+M401)</f>
        <v>2909839000</v>
      </c>
      <c r="S401" s="56" t="s">
        <v>273</v>
      </c>
      <c r="T401" s="56" t="s">
        <v>10</v>
      </c>
      <c r="U401" s="2">
        <f>VLOOKUP(I401,RATES!K$2:L$952,2,FALSE)</f>
        <v>0</v>
      </c>
    </row>
    <row r="402" spans="1:21" outlineLevel="2" x14ac:dyDescent="0.25">
      <c r="A402" s="8"/>
      <c r="B402" s="8"/>
      <c r="C402" s="8"/>
      <c r="D402" s="8"/>
      <c r="E402" s="8"/>
      <c r="F402" s="8"/>
      <c r="G402" s="8"/>
      <c r="H402" s="12"/>
      <c r="I402" s="12"/>
      <c r="J402" s="16" t="s">
        <v>435</v>
      </c>
      <c r="K402" s="30">
        <f t="shared" ref="K402:R402" si="197">SUBTOTAL(9,K398:K401)</f>
        <v>10305874944</v>
      </c>
      <c r="L402" s="30">
        <f t="shared" si="197"/>
        <v>4555607719</v>
      </c>
      <c r="M402" s="30">
        <f t="shared" si="197"/>
        <v>2443972081</v>
      </c>
      <c r="N402" s="30">
        <f t="shared" si="197"/>
        <v>0</v>
      </c>
      <c r="O402" s="30">
        <f t="shared" si="197"/>
        <v>74620129</v>
      </c>
      <c r="P402" s="30">
        <f t="shared" si="197"/>
        <v>74620129</v>
      </c>
      <c r="Q402" s="30">
        <f t="shared" si="197"/>
        <v>2369351952</v>
      </c>
      <c r="R402" s="30">
        <f t="shared" si="197"/>
        <v>3306295144</v>
      </c>
      <c r="S402" s="55"/>
      <c r="T402" s="55"/>
    </row>
    <row r="403" spans="1:21" outlineLevel="2" x14ac:dyDescent="0.25">
      <c r="A403" s="8"/>
      <c r="B403" s="8"/>
      <c r="C403" s="8"/>
      <c r="D403" s="8"/>
      <c r="E403" s="8"/>
      <c r="F403" s="8"/>
      <c r="G403" s="8"/>
      <c r="H403" s="12"/>
      <c r="I403" s="12"/>
      <c r="J403" s="18"/>
      <c r="K403" s="28"/>
      <c r="L403" s="40"/>
      <c r="M403" s="40"/>
      <c r="N403" s="40"/>
      <c r="O403" s="40"/>
      <c r="P403" s="40"/>
      <c r="Q403" s="40"/>
      <c r="R403" s="40"/>
      <c r="S403" s="55"/>
      <c r="T403" s="55"/>
    </row>
    <row r="404" spans="1:21" outlineLevel="2" x14ac:dyDescent="0.25">
      <c r="A404" s="8"/>
      <c r="B404" s="8"/>
      <c r="C404" s="8"/>
      <c r="D404" s="8"/>
      <c r="E404" s="8"/>
      <c r="F404" s="8"/>
      <c r="G404" s="8"/>
      <c r="H404" s="12"/>
      <c r="I404" s="12"/>
      <c r="J404" s="16" t="s">
        <v>436</v>
      </c>
      <c r="K404" s="28"/>
      <c r="L404" s="40"/>
      <c r="M404" s="40"/>
      <c r="N404" s="40"/>
      <c r="O404" s="40"/>
      <c r="P404" s="40"/>
      <c r="Q404" s="40"/>
      <c r="R404" s="40"/>
      <c r="S404" s="55"/>
      <c r="T404" s="55"/>
    </row>
    <row r="405" spans="1:21" s="2" customFormat="1" ht="15" customHeight="1" outlineLevel="2" x14ac:dyDescent="0.25">
      <c r="A405" s="6">
        <v>31</v>
      </c>
      <c r="B405" s="6" t="s">
        <v>56</v>
      </c>
      <c r="C405" s="6" t="s">
        <v>275</v>
      </c>
      <c r="D405" s="6" t="s">
        <v>22</v>
      </c>
      <c r="E405" s="6" t="s">
        <v>123</v>
      </c>
      <c r="F405" s="6" t="s">
        <v>102</v>
      </c>
      <c r="G405" s="6" t="s">
        <v>168</v>
      </c>
      <c r="H405" s="13">
        <v>30396578</v>
      </c>
      <c r="I405" s="13" t="str">
        <f t="shared" ref="I405:I410" si="198">CONCATENATE(H405,"-",G405)</f>
        <v>30396578-EJECUCION</v>
      </c>
      <c r="J405" s="17" t="s">
        <v>315</v>
      </c>
      <c r="K405" s="29">
        <v>1965875000</v>
      </c>
      <c r="L405" s="41">
        <v>0</v>
      </c>
      <c r="M405" s="41">
        <f>196587500+982556002</f>
        <v>1179143502</v>
      </c>
      <c r="N405" s="41">
        <v>0</v>
      </c>
      <c r="O405" s="41">
        <v>0</v>
      </c>
      <c r="P405" s="41">
        <f t="shared" ref="P405:P410" si="199">N405+O405</f>
        <v>0</v>
      </c>
      <c r="Q405" s="41">
        <f t="shared" ref="Q405:Q410" si="200">M405-P405</f>
        <v>1179143502</v>
      </c>
      <c r="R405" s="41">
        <f t="shared" ref="R405:R410" si="201">K405-(L405+M405)</f>
        <v>786731498</v>
      </c>
      <c r="S405" s="56" t="s">
        <v>277</v>
      </c>
      <c r="T405" s="56" t="s">
        <v>10</v>
      </c>
      <c r="U405" s="2">
        <f>VLOOKUP(I405,RATES!K$2:L$952,2,FALSE)</f>
        <v>0</v>
      </c>
    </row>
    <row r="406" spans="1:21" s="2" customFormat="1" ht="15" customHeight="1" outlineLevel="2" x14ac:dyDescent="0.25">
      <c r="A406" s="6">
        <v>24</v>
      </c>
      <c r="B406" s="6" t="s">
        <v>56</v>
      </c>
      <c r="C406" s="6" t="s">
        <v>272</v>
      </c>
      <c r="D406" s="6" t="s">
        <v>22</v>
      </c>
      <c r="E406" s="6" t="s">
        <v>123</v>
      </c>
      <c r="F406" s="6" t="s">
        <v>558</v>
      </c>
      <c r="G406" s="6" t="s">
        <v>168</v>
      </c>
      <c r="H406" s="13" t="s">
        <v>441</v>
      </c>
      <c r="I406" s="13" t="str">
        <f t="shared" si="198"/>
        <v>SUBT 24-EJECUCION</v>
      </c>
      <c r="J406" s="17" t="s">
        <v>442</v>
      </c>
      <c r="K406" s="29">
        <v>418628558</v>
      </c>
      <c r="L406" s="41">
        <v>0</v>
      </c>
      <c r="M406" s="29">
        <v>418628558.37150991</v>
      </c>
      <c r="N406" s="41">
        <v>0</v>
      </c>
      <c r="O406" s="41">
        <v>0</v>
      </c>
      <c r="P406" s="41">
        <f t="shared" si="199"/>
        <v>0</v>
      </c>
      <c r="Q406" s="41">
        <f t="shared" si="200"/>
        <v>418628558.37150991</v>
      </c>
      <c r="R406" s="41">
        <f t="shared" si="201"/>
        <v>-0.37150990962982178</v>
      </c>
      <c r="S406" s="56" t="s">
        <v>513</v>
      </c>
      <c r="T406" s="56" t="s">
        <v>293</v>
      </c>
      <c r="U406" s="2" t="e">
        <f>VLOOKUP(I406,RATES!K$2:L$952,2,FALSE)</f>
        <v>#N/A</v>
      </c>
    </row>
    <row r="407" spans="1:21" s="2" customFormat="1" ht="15" customHeight="1" outlineLevel="2" x14ac:dyDescent="0.25">
      <c r="A407" s="6">
        <v>29</v>
      </c>
      <c r="B407" s="6" t="s">
        <v>56</v>
      </c>
      <c r="C407" s="6" t="s">
        <v>276</v>
      </c>
      <c r="D407" s="6" t="s">
        <v>22</v>
      </c>
      <c r="E407" s="6" t="s">
        <v>123</v>
      </c>
      <c r="F407" s="6" t="s">
        <v>558</v>
      </c>
      <c r="G407" s="6" t="s">
        <v>168</v>
      </c>
      <c r="H407" s="13">
        <v>30488884</v>
      </c>
      <c r="I407" s="13" t="str">
        <f t="shared" si="198"/>
        <v>30488884-EJECUCION</v>
      </c>
      <c r="J407" s="17" t="s">
        <v>636</v>
      </c>
      <c r="K407" s="29">
        <v>249188000</v>
      </c>
      <c r="L407" s="41">
        <v>0</v>
      </c>
      <c r="M407" s="29">
        <v>0</v>
      </c>
      <c r="N407" s="41">
        <v>0</v>
      </c>
      <c r="O407" s="41">
        <v>0</v>
      </c>
      <c r="P407" s="41">
        <f t="shared" si="199"/>
        <v>0</v>
      </c>
      <c r="Q407" s="41">
        <f t="shared" si="200"/>
        <v>0</v>
      </c>
      <c r="R407" s="41">
        <f t="shared" si="201"/>
        <v>249188000</v>
      </c>
      <c r="S407" s="56" t="s">
        <v>637</v>
      </c>
      <c r="T407" s="56" t="s">
        <v>10</v>
      </c>
      <c r="U407" s="2">
        <f>VLOOKUP(I407,RATES!K$2:L$952,2,FALSE)</f>
        <v>0</v>
      </c>
    </row>
    <row r="408" spans="1:21" s="2" customFormat="1" ht="15" customHeight="1" outlineLevel="2" x14ac:dyDescent="0.25">
      <c r="A408" s="6">
        <v>24</v>
      </c>
      <c r="B408" s="6" t="s">
        <v>56</v>
      </c>
      <c r="C408" s="6" t="s">
        <v>288</v>
      </c>
      <c r="D408" s="6" t="s">
        <v>22</v>
      </c>
      <c r="E408" s="6" t="s">
        <v>123</v>
      </c>
      <c r="F408" s="6" t="s">
        <v>558</v>
      </c>
      <c r="G408" s="6" t="s">
        <v>168</v>
      </c>
      <c r="H408" s="13" t="s">
        <v>441</v>
      </c>
      <c r="I408" s="13" t="str">
        <f t="shared" si="198"/>
        <v>SUBT 24-EJECUCION</v>
      </c>
      <c r="J408" s="17" t="s">
        <v>443</v>
      </c>
      <c r="K408" s="29">
        <v>418628558</v>
      </c>
      <c r="L408" s="41">
        <v>0</v>
      </c>
      <c r="M408" s="29">
        <v>418628558.37150991</v>
      </c>
      <c r="N408" s="41">
        <v>0</v>
      </c>
      <c r="O408" s="41">
        <v>0</v>
      </c>
      <c r="P408" s="41">
        <f t="shared" si="199"/>
        <v>0</v>
      </c>
      <c r="Q408" s="41">
        <f t="shared" si="200"/>
        <v>418628558.37150991</v>
      </c>
      <c r="R408" s="41">
        <f t="shared" si="201"/>
        <v>-0.37150990962982178</v>
      </c>
      <c r="S408" s="56" t="s">
        <v>513</v>
      </c>
      <c r="T408" s="56" t="s">
        <v>293</v>
      </c>
      <c r="U408" s="2" t="e">
        <f>VLOOKUP(I408,RATES!K$2:L$952,2,FALSE)</f>
        <v>#N/A</v>
      </c>
    </row>
    <row r="409" spans="1:21" s="2" customFormat="1" ht="15" customHeight="1" outlineLevel="2" x14ac:dyDescent="0.25">
      <c r="A409" s="6">
        <v>24</v>
      </c>
      <c r="B409" s="6" t="s">
        <v>56</v>
      </c>
      <c r="C409" s="6" t="s">
        <v>276</v>
      </c>
      <c r="D409" s="6" t="s">
        <v>22</v>
      </c>
      <c r="E409" s="6" t="s">
        <v>123</v>
      </c>
      <c r="F409" s="6" t="s">
        <v>558</v>
      </c>
      <c r="G409" s="6" t="s">
        <v>168</v>
      </c>
      <c r="H409" s="13" t="s">
        <v>441</v>
      </c>
      <c r="I409" s="13" t="str">
        <f t="shared" si="198"/>
        <v>SUBT 24-EJECUCION</v>
      </c>
      <c r="J409" s="17" t="s">
        <v>444</v>
      </c>
      <c r="K409" s="29">
        <v>418628558</v>
      </c>
      <c r="L409" s="41">
        <v>0</v>
      </c>
      <c r="M409" s="29">
        <v>418628558.37150991</v>
      </c>
      <c r="N409" s="41">
        <v>0</v>
      </c>
      <c r="O409" s="41">
        <v>0</v>
      </c>
      <c r="P409" s="41">
        <f t="shared" si="199"/>
        <v>0</v>
      </c>
      <c r="Q409" s="41">
        <f t="shared" si="200"/>
        <v>418628558.37150991</v>
      </c>
      <c r="R409" s="41">
        <f t="shared" si="201"/>
        <v>-0.37150990962982178</v>
      </c>
      <c r="S409" s="56" t="s">
        <v>513</v>
      </c>
      <c r="T409" s="56" t="s">
        <v>293</v>
      </c>
      <c r="U409" s="2" t="e">
        <f>VLOOKUP(I409,RATES!K$2:L$952,2,FALSE)</f>
        <v>#N/A</v>
      </c>
    </row>
    <row r="410" spans="1:21" s="2" customFormat="1" ht="15" customHeight="1" outlineLevel="2" x14ac:dyDescent="0.25">
      <c r="A410" s="6">
        <v>33</v>
      </c>
      <c r="B410" s="6" t="s">
        <v>56</v>
      </c>
      <c r="C410" s="6" t="s">
        <v>286</v>
      </c>
      <c r="D410" s="6" t="s">
        <v>22</v>
      </c>
      <c r="E410" s="6" t="s">
        <v>123</v>
      </c>
      <c r="F410" s="6" t="s">
        <v>79</v>
      </c>
      <c r="G410" s="6" t="s">
        <v>168</v>
      </c>
      <c r="H410" s="13" t="s">
        <v>248</v>
      </c>
      <c r="I410" s="13" t="str">
        <f t="shared" si="198"/>
        <v>S/C-EJECUCION</v>
      </c>
      <c r="J410" s="17" t="s">
        <v>439</v>
      </c>
      <c r="K410" s="29">
        <v>1700697600</v>
      </c>
      <c r="L410" s="41">
        <v>0</v>
      </c>
      <c r="M410" s="29">
        <v>1700697600</v>
      </c>
      <c r="N410" s="41">
        <v>51208498</v>
      </c>
      <c r="O410" s="204">
        <v>398617773</v>
      </c>
      <c r="P410" s="41">
        <f t="shared" si="199"/>
        <v>449826271</v>
      </c>
      <c r="Q410" s="41">
        <f t="shared" si="200"/>
        <v>1250871329</v>
      </c>
      <c r="R410" s="41">
        <f t="shared" si="201"/>
        <v>0</v>
      </c>
      <c r="S410" s="56" t="s">
        <v>273</v>
      </c>
      <c r="T410" s="56" t="s">
        <v>10</v>
      </c>
      <c r="U410" s="2" t="e">
        <f>VLOOKUP(I410,RATES!K$2:L$952,2,FALSE)</f>
        <v>#N/A</v>
      </c>
    </row>
    <row r="411" spans="1:21" outlineLevel="2" x14ac:dyDescent="0.25">
      <c r="A411" s="8"/>
      <c r="B411" s="8"/>
      <c r="C411" s="8"/>
      <c r="D411" s="8"/>
      <c r="E411" s="8"/>
      <c r="F411" s="8"/>
      <c r="G411" s="8"/>
      <c r="H411" s="12"/>
      <c r="I411" s="12"/>
      <c r="J411" s="16" t="s">
        <v>336</v>
      </c>
      <c r="K411" s="30">
        <f t="shared" ref="K411:R411" si="202">SUBTOTAL(9,K405:K410)</f>
        <v>5171646274</v>
      </c>
      <c r="L411" s="30">
        <f t="shared" si="202"/>
        <v>0</v>
      </c>
      <c r="M411" s="30">
        <f t="shared" si="202"/>
        <v>4135726777.1145301</v>
      </c>
      <c r="N411" s="30">
        <f t="shared" si="202"/>
        <v>51208498</v>
      </c>
      <c r="O411" s="30">
        <f t="shared" si="202"/>
        <v>398617773</v>
      </c>
      <c r="P411" s="30">
        <f t="shared" si="202"/>
        <v>449826271</v>
      </c>
      <c r="Q411" s="30">
        <f t="shared" si="202"/>
        <v>3685900506.1145301</v>
      </c>
      <c r="R411" s="30">
        <f t="shared" si="202"/>
        <v>1035919496.8854703</v>
      </c>
      <c r="S411" s="55"/>
      <c r="T411" s="55"/>
    </row>
    <row r="412" spans="1:21" outlineLevel="2" x14ac:dyDescent="0.25">
      <c r="A412" s="8"/>
      <c r="B412" s="8"/>
      <c r="C412" s="8"/>
      <c r="D412" s="8"/>
      <c r="E412" s="8"/>
      <c r="F412" s="8"/>
      <c r="G412" s="8"/>
      <c r="H412" s="12"/>
      <c r="I412" s="12"/>
      <c r="J412" s="18"/>
      <c r="K412" s="28"/>
      <c r="L412" s="40"/>
      <c r="M412" s="40"/>
      <c r="N412" s="40"/>
      <c r="O412" s="40"/>
      <c r="P412" s="40"/>
      <c r="Q412" s="40"/>
      <c r="R412" s="40"/>
      <c r="S412" s="55"/>
      <c r="T412" s="55"/>
    </row>
    <row r="413" spans="1:21" outlineLevel="1" x14ac:dyDescent="0.25">
      <c r="A413" s="8"/>
      <c r="B413" s="8"/>
      <c r="C413" s="8"/>
      <c r="D413" s="8"/>
      <c r="E413" s="9"/>
      <c r="F413" s="8"/>
      <c r="G413" s="8"/>
      <c r="H413" s="12"/>
      <c r="I413" s="12"/>
      <c r="J413" s="19" t="s">
        <v>209</v>
      </c>
      <c r="K413" s="31">
        <f t="shared" ref="K413:R413" si="203">K411+K402</f>
        <v>15477521218</v>
      </c>
      <c r="L413" s="31">
        <f t="shared" si="203"/>
        <v>4555607719</v>
      </c>
      <c r="M413" s="31">
        <f t="shared" si="203"/>
        <v>6579698858.1145306</v>
      </c>
      <c r="N413" s="31">
        <f t="shared" si="203"/>
        <v>51208498</v>
      </c>
      <c r="O413" s="31">
        <f t="shared" si="203"/>
        <v>473237902</v>
      </c>
      <c r="P413" s="31">
        <f t="shared" si="203"/>
        <v>524446400</v>
      </c>
      <c r="Q413" s="31">
        <f t="shared" si="203"/>
        <v>6055252458.1145306</v>
      </c>
      <c r="R413" s="31">
        <f t="shared" si="203"/>
        <v>4342214640.8854704</v>
      </c>
      <c r="S413" s="55"/>
      <c r="T413" s="55"/>
    </row>
    <row r="414" spans="1:21" s="3" customFormat="1" outlineLevel="1" x14ac:dyDescent="0.25">
      <c r="A414" s="8"/>
      <c r="B414" s="8"/>
      <c r="C414" s="8"/>
      <c r="D414" s="8"/>
      <c r="E414" s="9"/>
      <c r="F414" s="8"/>
      <c r="G414" s="8"/>
      <c r="H414" s="12"/>
      <c r="I414" s="12"/>
      <c r="J414" s="20"/>
      <c r="K414" s="32"/>
      <c r="L414" s="42"/>
      <c r="M414" s="42"/>
      <c r="N414" s="42"/>
      <c r="O414" s="42"/>
      <c r="P414" s="42"/>
      <c r="Q414" s="42"/>
      <c r="R414" s="42"/>
      <c r="S414" s="55"/>
      <c r="T414" s="55"/>
    </row>
    <row r="415" spans="1:21" ht="18.75" outlineLevel="1" x14ac:dyDescent="0.3">
      <c r="A415" s="8"/>
      <c r="B415" s="8"/>
      <c r="C415" s="8"/>
      <c r="D415" s="8"/>
      <c r="E415" s="9"/>
      <c r="F415" s="8"/>
      <c r="G415" s="8"/>
      <c r="H415" s="12"/>
      <c r="I415" s="12"/>
      <c r="J415" s="53" t="s">
        <v>220</v>
      </c>
      <c r="K415" s="54">
        <f t="shared" ref="K415:R415" si="204">K413+K394+K364+K343+K318+K309+K284+K260+K238+K216</f>
        <v>131784894639</v>
      </c>
      <c r="L415" s="54">
        <f t="shared" si="204"/>
        <v>43406071374</v>
      </c>
      <c r="M415" s="54">
        <f t="shared" si="204"/>
        <v>25862433379.114532</v>
      </c>
      <c r="N415" s="54">
        <f t="shared" si="204"/>
        <v>532287268</v>
      </c>
      <c r="O415" s="54">
        <f t="shared" si="204"/>
        <v>780167320</v>
      </c>
      <c r="P415" s="54">
        <f t="shared" si="204"/>
        <v>1312454588</v>
      </c>
      <c r="Q415" s="54">
        <f t="shared" si="204"/>
        <v>24549978791.114532</v>
      </c>
      <c r="R415" s="54">
        <f t="shared" si="204"/>
        <v>62516389885.885468</v>
      </c>
      <c r="S415" s="55"/>
      <c r="T415" s="55"/>
    </row>
    <row r="416" spans="1:21" s="3" customFormat="1" outlineLevel="1" x14ac:dyDescent="0.25">
      <c r="A416" s="8"/>
      <c r="B416" s="8"/>
      <c r="C416" s="8"/>
      <c r="D416" s="8"/>
      <c r="E416" s="9"/>
      <c r="F416" s="8"/>
      <c r="G416" s="8"/>
      <c r="H416" s="12"/>
      <c r="I416" s="12"/>
      <c r="J416" s="20"/>
      <c r="K416" s="32"/>
      <c r="L416" s="42"/>
      <c r="M416" s="42"/>
      <c r="N416" s="42"/>
      <c r="O416" s="42"/>
      <c r="P416" s="42"/>
      <c r="Q416" s="42"/>
      <c r="R416" s="42"/>
      <c r="S416" s="55"/>
      <c r="T416" s="55"/>
    </row>
    <row r="417" spans="1:21" s="3" customFormat="1" ht="26.25" outlineLevel="1" x14ac:dyDescent="0.4">
      <c r="A417" s="8"/>
      <c r="B417" s="8"/>
      <c r="C417" s="8"/>
      <c r="D417" s="8"/>
      <c r="E417" s="9"/>
      <c r="F417" s="8"/>
      <c r="G417" s="8"/>
      <c r="H417" s="12"/>
      <c r="I417" s="12"/>
      <c r="J417" s="65" t="s">
        <v>221</v>
      </c>
      <c r="K417" s="32"/>
      <c r="L417" s="42"/>
      <c r="M417" s="42"/>
      <c r="N417" s="42"/>
      <c r="O417" s="42"/>
      <c r="P417" s="42"/>
      <c r="Q417" s="42"/>
      <c r="R417" s="42"/>
      <c r="S417" s="55"/>
      <c r="T417" s="55"/>
    </row>
    <row r="418" spans="1:21" s="3" customFormat="1" outlineLevel="1" x14ac:dyDescent="0.25">
      <c r="A418" s="8"/>
      <c r="B418" s="8"/>
      <c r="C418" s="8"/>
      <c r="D418" s="8"/>
      <c r="E418" s="9"/>
      <c r="F418" s="8"/>
      <c r="G418" s="8"/>
      <c r="H418" s="12"/>
      <c r="I418" s="12"/>
      <c r="J418" s="23" t="s">
        <v>271</v>
      </c>
      <c r="K418" s="32"/>
      <c r="L418" s="42"/>
      <c r="M418" s="42"/>
      <c r="N418" s="42"/>
      <c r="O418" s="42"/>
      <c r="P418" s="42"/>
      <c r="Q418" s="42"/>
      <c r="R418" s="42"/>
      <c r="S418" s="55"/>
      <c r="T418" s="55"/>
    </row>
    <row r="419" spans="1:21" s="2" customFormat="1" ht="15" customHeight="1" outlineLevel="2" x14ac:dyDescent="0.25">
      <c r="A419" s="6">
        <v>31</v>
      </c>
      <c r="B419" s="6" t="s">
        <v>5</v>
      </c>
      <c r="C419" s="6" t="s">
        <v>313</v>
      </c>
      <c r="D419" s="6" t="s">
        <v>30</v>
      </c>
      <c r="E419" s="6" t="s">
        <v>31</v>
      </c>
      <c r="F419" s="6" t="s">
        <v>102</v>
      </c>
      <c r="G419" s="6" t="s">
        <v>168</v>
      </c>
      <c r="H419" s="13">
        <v>30094891</v>
      </c>
      <c r="I419" s="13" t="str">
        <f t="shared" ref="I419:I420" si="205">CONCATENATE(H419,"-",G419)</f>
        <v>30094891-EJECUCION</v>
      </c>
      <c r="J419" s="17" t="s">
        <v>32</v>
      </c>
      <c r="K419" s="29">
        <v>4093774619</v>
      </c>
      <c r="L419" s="41">
        <v>4077499258</v>
      </c>
      <c r="M419" s="41">
        <v>16275361</v>
      </c>
      <c r="N419" s="41">
        <v>0</v>
      </c>
      <c r="O419" s="41">
        <v>0</v>
      </c>
      <c r="P419" s="41">
        <f t="shared" ref="P419:P420" si="206">N419+O419</f>
        <v>0</v>
      </c>
      <c r="Q419" s="41">
        <f t="shared" ref="Q419:Q420" si="207">M419-P419</f>
        <v>16275361</v>
      </c>
      <c r="R419" s="41">
        <f>K419-(L419+M419)</f>
        <v>0</v>
      </c>
      <c r="S419" s="56" t="s">
        <v>273</v>
      </c>
      <c r="T419" s="56" t="s">
        <v>8</v>
      </c>
      <c r="U419" s="2" t="e">
        <f>VLOOKUP(I419,RATES!K$2:L$952,2,FALSE)</f>
        <v>#N/A</v>
      </c>
    </row>
    <row r="420" spans="1:21" s="2" customFormat="1" ht="15" customHeight="1" outlineLevel="2" x14ac:dyDescent="0.25">
      <c r="A420" s="6">
        <v>31</v>
      </c>
      <c r="B420" s="6" t="s">
        <v>5</v>
      </c>
      <c r="C420" s="6" t="s">
        <v>283</v>
      </c>
      <c r="D420" s="6" t="s">
        <v>30</v>
      </c>
      <c r="E420" s="6" t="s">
        <v>31</v>
      </c>
      <c r="F420" s="6" t="s">
        <v>102</v>
      </c>
      <c r="G420" s="6" t="s">
        <v>168</v>
      </c>
      <c r="H420" s="13">
        <v>30121787</v>
      </c>
      <c r="I420" s="13" t="str">
        <f t="shared" si="205"/>
        <v>30121787-EJECUCION</v>
      </c>
      <c r="J420" s="17" t="s">
        <v>65</v>
      </c>
      <c r="K420" s="29">
        <v>744201003</v>
      </c>
      <c r="L420" s="41">
        <v>0</v>
      </c>
      <c r="M420" s="41">
        <v>684201003</v>
      </c>
      <c r="N420" s="41">
        <v>0</v>
      </c>
      <c r="O420" s="41">
        <v>81963368</v>
      </c>
      <c r="P420" s="41">
        <f t="shared" si="206"/>
        <v>81963368</v>
      </c>
      <c r="Q420" s="41">
        <f t="shared" si="207"/>
        <v>602237635</v>
      </c>
      <c r="R420" s="41">
        <f>K420-(L420+M420)</f>
        <v>60000000</v>
      </c>
      <c r="S420" s="56" t="s">
        <v>273</v>
      </c>
      <c r="T420" s="56" t="s">
        <v>8</v>
      </c>
      <c r="U420" s="2" t="str">
        <f>VLOOKUP(I420,RATES!K$2:L$952,2,FALSE)</f>
        <v>RS</v>
      </c>
    </row>
    <row r="421" spans="1:21" outlineLevel="2" x14ac:dyDescent="0.25">
      <c r="A421" s="8"/>
      <c r="B421" s="8"/>
      <c r="C421" s="8"/>
      <c r="D421" s="8"/>
      <c r="E421" s="8"/>
      <c r="F421" s="8"/>
      <c r="G421" s="8"/>
      <c r="H421" s="12"/>
      <c r="I421" s="12"/>
      <c r="J421" s="16" t="s">
        <v>435</v>
      </c>
      <c r="K421" s="30">
        <f t="shared" ref="K421:R421" si="208">SUBTOTAL(9,K419:K420)</f>
        <v>4837975622</v>
      </c>
      <c r="L421" s="30">
        <f t="shared" si="208"/>
        <v>4077499258</v>
      </c>
      <c r="M421" s="30">
        <f t="shared" si="208"/>
        <v>700476364</v>
      </c>
      <c r="N421" s="30">
        <f t="shared" si="208"/>
        <v>0</v>
      </c>
      <c r="O421" s="30">
        <f t="shared" si="208"/>
        <v>81963368</v>
      </c>
      <c r="P421" s="30">
        <f t="shared" si="208"/>
        <v>81963368</v>
      </c>
      <c r="Q421" s="30">
        <f t="shared" si="208"/>
        <v>618512996</v>
      </c>
      <c r="R421" s="30">
        <f t="shared" si="208"/>
        <v>60000000</v>
      </c>
      <c r="S421" s="55"/>
      <c r="T421" s="55"/>
    </row>
    <row r="422" spans="1:21" outlineLevel="2" x14ac:dyDescent="0.25">
      <c r="A422" s="8"/>
      <c r="B422" s="8"/>
      <c r="C422" s="8"/>
      <c r="D422" s="8"/>
      <c r="E422" s="8"/>
      <c r="F422" s="8"/>
      <c r="G422" s="8"/>
      <c r="H422" s="12"/>
      <c r="I422" s="12"/>
      <c r="J422" s="18"/>
      <c r="K422" s="28"/>
      <c r="L422" s="40"/>
      <c r="M422" s="40"/>
      <c r="N422" s="40"/>
      <c r="O422" s="40"/>
      <c r="P422" s="40"/>
      <c r="Q422" s="40"/>
      <c r="R422" s="40"/>
      <c r="S422" s="55"/>
      <c r="T422" s="55"/>
    </row>
    <row r="423" spans="1:21" outlineLevel="2" x14ac:dyDescent="0.25">
      <c r="A423" s="8"/>
      <c r="B423" s="8"/>
      <c r="C423" s="8"/>
      <c r="D423" s="8"/>
      <c r="E423" s="8"/>
      <c r="F423" s="8"/>
      <c r="G423" s="8"/>
      <c r="H423" s="12"/>
      <c r="I423" s="12"/>
      <c r="J423" s="16" t="s">
        <v>436</v>
      </c>
      <c r="K423" s="28"/>
      <c r="L423" s="40"/>
      <c r="M423" s="40"/>
      <c r="N423" s="40"/>
      <c r="O423" s="40"/>
      <c r="P423" s="40"/>
      <c r="Q423" s="40"/>
      <c r="R423" s="40"/>
      <c r="S423" s="55"/>
      <c r="T423" s="55"/>
    </row>
    <row r="424" spans="1:21" s="2" customFormat="1" ht="15" customHeight="1" outlineLevel="2" x14ac:dyDescent="0.25">
      <c r="A424" s="6">
        <v>31</v>
      </c>
      <c r="B424" s="6" t="s">
        <v>56</v>
      </c>
      <c r="C424" s="6" t="s">
        <v>272</v>
      </c>
      <c r="D424" s="6" t="s">
        <v>30</v>
      </c>
      <c r="E424" s="6" t="s">
        <v>31</v>
      </c>
      <c r="F424" s="6" t="s">
        <v>6</v>
      </c>
      <c r="G424" s="6" t="s">
        <v>168</v>
      </c>
      <c r="H424" s="13">
        <v>30092606</v>
      </c>
      <c r="I424" s="13" t="str">
        <f>CONCATENATE(H424,"-",G424)</f>
        <v>30092606-EJECUCION</v>
      </c>
      <c r="J424" s="17" t="s">
        <v>316</v>
      </c>
      <c r="K424" s="29">
        <v>1182852000</v>
      </c>
      <c r="L424" s="41">
        <v>0</v>
      </c>
      <c r="M424" s="41">
        <v>100000000</v>
      </c>
      <c r="N424" s="41">
        <v>0</v>
      </c>
      <c r="O424" s="41">
        <v>52643150</v>
      </c>
      <c r="P424" s="41">
        <f>N424+O424</f>
        <v>52643150</v>
      </c>
      <c r="Q424" s="41">
        <f>M424-P424</f>
        <v>47356850</v>
      </c>
      <c r="R424" s="41">
        <f>K424-(L424+M424)</f>
        <v>1082852000</v>
      </c>
      <c r="S424" s="56" t="s">
        <v>273</v>
      </c>
      <c r="T424" s="56" t="s">
        <v>8</v>
      </c>
      <c r="U424" s="2" t="str">
        <f>VLOOKUP(I424,RATES!K$2:L$952,2,FALSE)</f>
        <v>RS</v>
      </c>
    </row>
    <row r="425" spans="1:21" outlineLevel="2" x14ac:dyDescent="0.25">
      <c r="A425" s="8"/>
      <c r="B425" s="8"/>
      <c r="C425" s="8"/>
      <c r="D425" s="8"/>
      <c r="E425" s="8"/>
      <c r="F425" s="8"/>
      <c r="G425" s="8"/>
      <c r="H425" s="12"/>
      <c r="I425" s="12"/>
      <c r="J425" s="16" t="s">
        <v>336</v>
      </c>
      <c r="K425" s="30">
        <f t="shared" ref="K425:R425" si="209">SUBTOTAL(9,K424)</f>
        <v>1182852000</v>
      </c>
      <c r="L425" s="30">
        <f t="shared" si="209"/>
        <v>0</v>
      </c>
      <c r="M425" s="30">
        <f t="shared" si="209"/>
        <v>100000000</v>
      </c>
      <c r="N425" s="30">
        <f t="shared" si="209"/>
        <v>0</v>
      </c>
      <c r="O425" s="30">
        <f t="shared" si="209"/>
        <v>52643150</v>
      </c>
      <c r="P425" s="30">
        <f t="shared" si="209"/>
        <v>52643150</v>
      </c>
      <c r="Q425" s="30">
        <f t="shared" si="209"/>
        <v>47356850</v>
      </c>
      <c r="R425" s="30">
        <f t="shared" si="209"/>
        <v>1082852000</v>
      </c>
      <c r="S425" s="55"/>
      <c r="T425" s="55"/>
    </row>
    <row r="426" spans="1:21" outlineLevel="2" x14ac:dyDescent="0.25">
      <c r="A426" s="8"/>
      <c r="B426" s="8"/>
      <c r="C426" s="8"/>
      <c r="D426" s="8"/>
      <c r="E426" s="8"/>
      <c r="F426" s="8"/>
      <c r="G426" s="8"/>
      <c r="H426" s="12"/>
      <c r="I426" s="12"/>
      <c r="J426" s="18"/>
      <c r="K426" s="28"/>
      <c r="L426" s="40"/>
      <c r="M426" s="40"/>
      <c r="N426" s="40"/>
      <c r="O426" s="40"/>
      <c r="P426" s="40"/>
      <c r="Q426" s="40"/>
      <c r="R426" s="40"/>
      <c r="S426" s="55"/>
      <c r="T426" s="55"/>
    </row>
    <row r="427" spans="1:21" outlineLevel="2" x14ac:dyDescent="0.25">
      <c r="A427" s="8"/>
      <c r="B427" s="8"/>
      <c r="C427" s="8"/>
      <c r="D427" s="8"/>
      <c r="E427" s="8"/>
      <c r="F427" s="8"/>
      <c r="G427" s="8"/>
      <c r="H427" s="12"/>
      <c r="I427" s="12"/>
      <c r="J427" s="16" t="s">
        <v>278</v>
      </c>
      <c r="K427" s="28"/>
      <c r="L427" s="40"/>
      <c r="M427" s="40"/>
      <c r="N427" s="40"/>
      <c r="O427" s="40"/>
      <c r="P427" s="40"/>
      <c r="Q427" s="40"/>
      <c r="R427" s="40"/>
      <c r="S427" s="55"/>
      <c r="T427" s="55"/>
    </row>
    <row r="428" spans="1:21" s="2" customFormat="1" ht="15" customHeight="1" outlineLevel="2" x14ac:dyDescent="0.25">
      <c r="A428" s="6">
        <v>31</v>
      </c>
      <c r="B428" s="6" t="s">
        <v>11</v>
      </c>
      <c r="C428" s="6" t="s">
        <v>275</v>
      </c>
      <c r="D428" s="6" t="s">
        <v>30</v>
      </c>
      <c r="E428" s="6" t="s">
        <v>31</v>
      </c>
      <c r="F428" s="6" t="s">
        <v>102</v>
      </c>
      <c r="G428" s="6" t="s">
        <v>168</v>
      </c>
      <c r="H428" s="13">
        <v>30371775</v>
      </c>
      <c r="I428" s="13" t="str">
        <f t="shared" ref="I428:I432" si="210">CONCATENATE(H428,"-",G428)</f>
        <v>30371775-EJECUCION</v>
      </c>
      <c r="J428" s="17" t="s">
        <v>256</v>
      </c>
      <c r="K428" s="29">
        <v>200210000</v>
      </c>
      <c r="L428" s="41">
        <v>0</v>
      </c>
      <c r="M428" s="41">
        <v>10000000</v>
      </c>
      <c r="N428" s="41">
        <v>0</v>
      </c>
      <c r="O428" s="41">
        <v>0</v>
      </c>
      <c r="P428" s="41">
        <f t="shared" ref="P428:P432" si="211">N428+O428</f>
        <v>0</v>
      </c>
      <c r="Q428" s="41">
        <f t="shared" ref="Q428:Q432" si="212">M428-P428</f>
        <v>10000000</v>
      </c>
      <c r="R428" s="41">
        <f>K428-(L428+M428)</f>
        <v>190210000</v>
      </c>
      <c r="S428" s="56" t="s">
        <v>281</v>
      </c>
      <c r="T428" s="56" t="s">
        <v>415</v>
      </c>
      <c r="U428" s="2" t="e">
        <f>VLOOKUP(I428,RATES!K$2:L$952,2,FALSE)</f>
        <v>#N/A</v>
      </c>
    </row>
    <row r="429" spans="1:21" s="2" customFormat="1" ht="15" customHeight="1" outlineLevel="2" x14ac:dyDescent="0.25">
      <c r="A429" s="6">
        <v>31</v>
      </c>
      <c r="B429" s="6" t="s">
        <v>11</v>
      </c>
      <c r="C429" s="6" t="s">
        <v>272</v>
      </c>
      <c r="D429" s="6" t="s">
        <v>30</v>
      </c>
      <c r="E429" s="6" t="s">
        <v>31</v>
      </c>
      <c r="F429" s="6" t="s">
        <v>6</v>
      </c>
      <c r="G429" s="6" t="s">
        <v>168</v>
      </c>
      <c r="H429" s="13">
        <v>30076949</v>
      </c>
      <c r="I429" s="13" t="str">
        <f t="shared" si="210"/>
        <v>30076949-EJECUCION</v>
      </c>
      <c r="J429" s="17" t="s">
        <v>385</v>
      </c>
      <c r="K429" s="29">
        <v>6869766000</v>
      </c>
      <c r="L429" s="41">
        <v>0</v>
      </c>
      <c r="M429" s="41">
        <v>10000000</v>
      </c>
      <c r="N429" s="41">
        <v>0</v>
      </c>
      <c r="O429" s="41">
        <v>0</v>
      </c>
      <c r="P429" s="41">
        <f t="shared" si="211"/>
        <v>0</v>
      </c>
      <c r="Q429" s="41">
        <f t="shared" si="212"/>
        <v>10000000</v>
      </c>
      <c r="R429" s="41">
        <f>K429-(L429+M429)</f>
        <v>6859766000</v>
      </c>
      <c r="S429" s="56" t="s">
        <v>281</v>
      </c>
      <c r="T429" s="56" t="s">
        <v>296</v>
      </c>
      <c r="U429" s="2" t="str">
        <f>VLOOKUP(I429,RATES!K$2:L$952,2,FALSE)</f>
        <v>OT</v>
      </c>
    </row>
    <row r="430" spans="1:21" s="2" customFormat="1" ht="15" customHeight="1" outlineLevel="2" x14ac:dyDescent="0.25">
      <c r="A430" s="6">
        <v>31</v>
      </c>
      <c r="B430" s="6" t="s">
        <v>11</v>
      </c>
      <c r="C430" s="6" t="s">
        <v>274</v>
      </c>
      <c r="D430" s="6" t="s">
        <v>30</v>
      </c>
      <c r="E430" s="6" t="s">
        <v>31</v>
      </c>
      <c r="F430" s="6" t="s">
        <v>558</v>
      </c>
      <c r="G430" s="6" t="s">
        <v>168</v>
      </c>
      <c r="H430" s="13">
        <v>20140221</v>
      </c>
      <c r="I430" s="13" t="str">
        <f t="shared" si="210"/>
        <v>20140221-EJECUCION</v>
      </c>
      <c r="J430" s="17" t="s">
        <v>409</v>
      </c>
      <c r="K430" s="29">
        <v>465211000</v>
      </c>
      <c r="L430" s="41">
        <v>0</v>
      </c>
      <c r="M430" s="41">
        <v>46521100</v>
      </c>
      <c r="N430" s="41">
        <v>0</v>
      </c>
      <c r="O430" s="41">
        <v>0</v>
      </c>
      <c r="P430" s="41">
        <f t="shared" si="211"/>
        <v>0</v>
      </c>
      <c r="Q430" s="41">
        <f t="shared" si="212"/>
        <v>46521100</v>
      </c>
      <c r="R430" s="41">
        <f>K430-(L430+M430)</f>
        <v>418689900</v>
      </c>
      <c r="S430" s="56" t="s">
        <v>281</v>
      </c>
      <c r="T430" s="56" t="s">
        <v>308</v>
      </c>
      <c r="U430" s="2" t="str">
        <f>VLOOKUP(I430,RATES!K$2:L$952,2,FALSE)</f>
        <v>FI</v>
      </c>
    </row>
    <row r="431" spans="1:21" s="2" customFormat="1" ht="15" customHeight="1" outlineLevel="2" x14ac:dyDescent="0.25">
      <c r="A431" s="6">
        <v>31</v>
      </c>
      <c r="B431" s="6" t="s">
        <v>11</v>
      </c>
      <c r="C431" s="6" t="s">
        <v>313</v>
      </c>
      <c r="D431" s="6" t="s">
        <v>30</v>
      </c>
      <c r="E431" s="6" t="s">
        <v>31</v>
      </c>
      <c r="F431" s="6" t="s">
        <v>558</v>
      </c>
      <c r="G431" s="6" t="s">
        <v>9</v>
      </c>
      <c r="H431" s="13">
        <v>40001645</v>
      </c>
      <c r="I431" s="13" t="str">
        <f t="shared" si="210"/>
        <v>40001645-DISEÑO</v>
      </c>
      <c r="J431" s="17" t="s">
        <v>609</v>
      </c>
      <c r="K431" s="29">
        <v>62000000</v>
      </c>
      <c r="L431" s="41">
        <v>0</v>
      </c>
      <c r="M431" s="41">
        <v>6200000</v>
      </c>
      <c r="N431" s="41">
        <v>0</v>
      </c>
      <c r="O431" s="41">
        <v>0</v>
      </c>
      <c r="P431" s="41">
        <f t="shared" si="211"/>
        <v>0</v>
      </c>
      <c r="Q431" s="41">
        <f t="shared" si="212"/>
        <v>6200000</v>
      </c>
      <c r="R431" s="41">
        <f>K431-(L431+M431)</f>
        <v>55800000</v>
      </c>
      <c r="S431" s="56" t="s">
        <v>281</v>
      </c>
      <c r="T431" s="56" t="s">
        <v>415</v>
      </c>
      <c r="U431" s="2">
        <f>VLOOKUP(I431,RATES!K$2:L$952,2,FALSE)</f>
        <v>0</v>
      </c>
    </row>
    <row r="432" spans="1:21" s="2" customFormat="1" ht="15" customHeight="1" outlineLevel="2" x14ac:dyDescent="0.25">
      <c r="A432" s="6">
        <v>31</v>
      </c>
      <c r="B432" s="6" t="s">
        <v>11</v>
      </c>
      <c r="C432" s="6" t="s">
        <v>283</v>
      </c>
      <c r="D432" s="6" t="s">
        <v>30</v>
      </c>
      <c r="E432" s="6" t="s">
        <v>31</v>
      </c>
      <c r="F432" s="6" t="s">
        <v>14</v>
      </c>
      <c r="G432" s="6" t="s">
        <v>168</v>
      </c>
      <c r="H432" s="13">
        <v>30486273</v>
      </c>
      <c r="I432" s="13" t="str">
        <f t="shared" si="210"/>
        <v>30486273-EJECUCION</v>
      </c>
      <c r="J432" s="17" t="s">
        <v>387</v>
      </c>
      <c r="K432" s="29">
        <v>240000000</v>
      </c>
      <c r="L432" s="41">
        <v>0</v>
      </c>
      <c r="M432" s="41">
        <v>12000000</v>
      </c>
      <c r="N432" s="41">
        <v>0</v>
      </c>
      <c r="O432" s="41">
        <v>0</v>
      </c>
      <c r="P432" s="41">
        <f t="shared" si="211"/>
        <v>0</v>
      </c>
      <c r="Q432" s="41">
        <f t="shared" si="212"/>
        <v>12000000</v>
      </c>
      <c r="R432" s="41">
        <f>K432-(L432+M432)</f>
        <v>228000000</v>
      </c>
      <c r="S432" s="56" t="s">
        <v>281</v>
      </c>
      <c r="T432" s="56" t="s">
        <v>415</v>
      </c>
      <c r="U432" s="2" t="e">
        <f>VLOOKUP(I432,RATES!K$2:L$952,2,FALSE)</f>
        <v>#N/A</v>
      </c>
    </row>
    <row r="433" spans="1:21" outlineLevel="2" x14ac:dyDescent="0.25">
      <c r="A433" s="8"/>
      <c r="B433" s="8"/>
      <c r="C433" s="8"/>
      <c r="D433" s="8"/>
      <c r="E433" s="8"/>
      <c r="F433" s="8"/>
      <c r="G433" s="8"/>
      <c r="H433" s="12"/>
      <c r="I433" s="12"/>
      <c r="J433" s="16" t="s">
        <v>291</v>
      </c>
      <c r="K433" s="30">
        <f t="shared" ref="K433:R433" si="213">SUBTOTAL(9,K428:K432)</f>
        <v>7837187000</v>
      </c>
      <c r="L433" s="30">
        <f t="shared" si="213"/>
        <v>0</v>
      </c>
      <c r="M433" s="30">
        <f t="shared" si="213"/>
        <v>84721100</v>
      </c>
      <c r="N433" s="30">
        <f t="shared" si="213"/>
        <v>0</v>
      </c>
      <c r="O433" s="30">
        <f t="shared" si="213"/>
        <v>0</v>
      </c>
      <c r="P433" s="30">
        <f t="shared" si="213"/>
        <v>0</v>
      </c>
      <c r="Q433" s="30">
        <f t="shared" si="213"/>
        <v>84721100</v>
      </c>
      <c r="R433" s="30">
        <f t="shared" si="213"/>
        <v>7752465900</v>
      </c>
      <c r="S433" s="55"/>
      <c r="T433" s="55"/>
    </row>
    <row r="434" spans="1:21" outlineLevel="2" x14ac:dyDescent="0.25">
      <c r="A434" s="8"/>
      <c r="B434" s="8"/>
      <c r="C434" s="8"/>
      <c r="D434" s="8"/>
      <c r="E434" s="8"/>
      <c r="F434" s="8"/>
      <c r="G434" s="8"/>
      <c r="H434" s="12"/>
      <c r="I434" s="12"/>
      <c r="J434" s="18"/>
      <c r="K434" s="28"/>
      <c r="L434" s="40"/>
      <c r="M434" s="40"/>
      <c r="N434" s="40"/>
      <c r="O434" s="40"/>
      <c r="P434" s="40"/>
      <c r="Q434" s="40"/>
      <c r="R434" s="40"/>
      <c r="S434" s="55"/>
      <c r="T434" s="55"/>
    </row>
    <row r="435" spans="1:21" ht="18.75" outlineLevel="1" x14ac:dyDescent="0.3">
      <c r="A435" s="8"/>
      <c r="B435" s="8"/>
      <c r="C435" s="8"/>
      <c r="D435" s="8"/>
      <c r="E435" s="9"/>
      <c r="F435" s="8"/>
      <c r="G435" s="8"/>
      <c r="H435" s="12"/>
      <c r="I435" s="12"/>
      <c r="J435" s="53" t="s">
        <v>187</v>
      </c>
      <c r="K435" s="54">
        <f t="shared" ref="K435:R435" si="214">K433+K425+K421</f>
        <v>13858014622</v>
      </c>
      <c r="L435" s="54">
        <f t="shared" si="214"/>
        <v>4077499258</v>
      </c>
      <c r="M435" s="54">
        <f t="shared" si="214"/>
        <v>885197464</v>
      </c>
      <c r="N435" s="54">
        <f t="shared" si="214"/>
        <v>0</v>
      </c>
      <c r="O435" s="54">
        <f t="shared" si="214"/>
        <v>134606518</v>
      </c>
      <c r="P435" s="54">
        <f t="shared" si="214"/>
        <v>134606518</v>
      </c>
      <c r="Q435" s="54">
        <f t="shared" si="214"/>
        <v>750590946</v>
      </c>
      <c r="R435" s="54">
        <f t="shared" si="214"/>
        <v>8895317900</v>
      </c>
      <c r="S435" s="55"/>
      <c r="T435" s="55"/>
    </row>
    <row r="436" spans="1:21" s="3" customFormat="1" outlineLevel="1" x14ac:dyDescent="0.25">
      <c r="A436" s="8"/>
      <c r="B436" s="8"/>
      <c r="C436" s="8"/>
      <c r="D436" s="8"/>
      <c r="E436" s="9"/>
      <c r="F436" s="8"/>
      <c r="G436" s="8"/>
      <c r="H436" s="12"/>
      <c r="I436" s="12"/>
      <c r="J436" s="20"/>
      <c r="K436" s="32"/>
      <c r="L436" s="42"/>
      <c r="M436" s="42"/>
      <c r="N436" s="42"/>
      <c r="O436" s="42"/>
      <c r="P436" s="42"/>
      <c r="Q436" s="42"/>
      <c r="R436" s="42"/>
      <c r="S436" s="55"/>
      <c r="T436" s="55"/>
    </row>
    <row r="437" spans="1:21" ht="26.25" outlineLevel="1" x14ac:dyDescent="0.4">
      <c r="A437" s="8"/>
      <c r="B437" s="8"/>
      <c r="C437" s="8"/>
      <c r="D437" s="8"/>
      <c r="E437" s="9"/>
      <c r="F437" s="8"/>
      <c r="G437" s="8"/>
      <c r="H437" s="12"/>
      <c r="I437" s="12"/>
      <c r="J437" s="65" t="s">
        <v>222</v>
      </c>
      <c r="K437" s="32"/>
      <c r="L437" s="42"/>
      <c r="M437" s="42"/>
      <c r="N437" s="42"/>
      <c r="O437" s="42"/>
      <c r="P437" s="42"/>
      <c r="Q437" s="42"/>
      <c r="R437" s="42"/>
      <c r="S437" s="55"/>
      <c r="T437" s="55"/>
    </row>
    <row r="438" spans="1:21" outlineLevel="1" x14ac:dyDescent="0.25">
      <c r="A438" s="8"/>
      <c r="B438" s="8"/>
      <c r="C438" s="8"/>
      <c r="D438" s="8"/>
      <c r="E438" s="9"/>
      <c r="F438" s="8"/>
      <c r="G438" s="8"/>
      <c r="H438" s="12"/>
      <c r="I438" s="12"/>
      <c r="J438" s="23" t="s">
        <v>271</v>
      </c>
      <c r="K438" s="32"/>
      <c r="L438" s="42"/>
      <c r="M438" s="42"/>
      <c r="N438" s="42"/>
      <c r="O438" s="42"/>
      <c r="P438" s="42"/>
      <c r="Q438" s="42"/>
      <c r="R438" s="42"/>
      <c r="S438" s="55"/>
      <c r="T438" s="55"/>
    </row>
    <row r="439" spans="1:21" s="3" customFormat="1" ht="15" customHeight="1" outlineLevel="1" x14ac:dyDescent="0.25">
      <c r="A439" s="10">
        <v>31</v>
      </c>
      <c r="B439" s="10" t="s">
        <v>5</v>
      </c>
      <c r="C439" s="10" t="s">
        <v>274</v>
      </c>
      <c r="D439" s="10" t="s">
        <v>30</v>
      </c>
      <c r="E439" s="10" t="s">
        <v>33</v>
      </c>
      <c r="F439" s="6" t="s">
        <v>558</v>
      </c>
      <c r="G439" s="10" t="s">
        <v>9</v>
      </c>
      <c r="H439" s="14">
        <v>30112093</v>
      </c>
      <c r="I439" s="13" t="str">
        <f t="shared" ref="I439:I443" si="215">CONCATENATE(H439,"-",G439)</f>
        <v>30112093-DISEÑO</v>
      </c>
      <c r="J439" s="24" t="s">
        <v>34</v>
      </c>
      <c r="K439" s="34">
        <v>145469000</v>
      </c>
      <c r="L439" s="41">
        <v>95426000</v>
      </c>
      <c r="M439" s="43">
        <v>50043000</v>
      </c>
      <c r="N439" s="41">
        <v>0</v>
      </c>
      <c r="O439" s="41">
        <v>0</v>
      </c>
      <c r="P439" s="41">
        <f t="shared" ref="P439:P443" si="216">N439+O439</f>
        <v>0</v>
      </c>
      <c r="Q439" s="41">
        <f t="shared" ref="Q439:Q443" si="217">M439-P439</f>
        <v>50043000</v>
      </c>
      <c r="R439" s="41">
        <f>K439-(L439+M439)</f>
        <v>0</v>
      </c>
      <c r="S439" s="56" t="s">
        <v>273</v>
      </c>
      <c r="T439" s="56" t="s">
        <v>8</v>
      </c>
      <c r="U439" s="2" t="str">
        <f>VLOOKUP(I439,RATES!K$2:L$952,2,FALSE)</f>
        <v>RS</v>
      </c>
    </row>
    <row r="440" spans="1:21" s="3" customFormat="1" ht="15" customHeight="1" outlineLevel="1" x14ac:dyDescent="0.25">
      <c r="A440" s="10">
        <v>31</v>
      </c>
      <c r="B440" s="10" t="s">
        <v>5</v>
      </c>
      <c r="C440" s="10" t="s">
        <v>272</v>
      </c>
      <c r="D440" s="10" t="s">
        <v>30</v>
      </c>
      <c r="E440" s="10" t="s">
        <v>33</v>
      </c>
      <c r="F440" s="6" t="s">
        <v>21</v>
      </c>
      <c r="G440" s="6" t="s">
        <v>168</v>
      </c>
      <c r="H440" s="48">
        <v>30083781</v>
      </c>
      <c r="I440" s="13" t="str">
        <f t="shared" si="215"/>
        <v>30083781-EJECUCION</v>
      </c>
      <c r="J440" s="24" t="s">
        <v>653</v>
      </c>
      <c r="K440" s="29">
        <v>118300000</v>
      </c>
      <c r="L440" s="41">
        <v>93439000</v>
      </c>
      <c r="M440" s="41">
        <v>0</v>
      </c>
      <c r="N440" s="41">
        <v>0</v>
      </c>
      <c r="O440" s="41">
        <v>0</v>
      </c>
      <c r="P440" s="41">
        <f t="shared" si="216"/>
        <v>0</v>
      </c>
      <c r="Q440" s="41">
        <f t="shared" si="217"/>
        <v>0</v>
      </c>
      <c r="R440" s="41">
        <f>K440-(L440+M440)</f>
        <v>24861000</v>
      </c>
      <c r="S440" s="56" t="s">
        <v>273</v>
      </c>
      <c r="T440" s="56" t="s">
        <v>8</v>
      </c>
      <c r="U440" s="2">
        <f>VLOOKUP(I440,RATES!K$2:L$952,2,FALSE)</f>
        <v>0</v>
      </c>
    </row>
    <row r="441" spans="1:21" s="3" customFormat="1" ht="15" customHeight="1" outlineLevel="1" x14ac:dyDescent="0.25">
      <c r="A441" s="10">
        <v>31</v>
      </c>
      <c r="B441" s="10" t="s">
        <v>5</v>
      </c>
      <c r="C441" s="6" t="s">
        <v>283</v>
      </c>
      <c r="D441" s="10" t="s">
        <v>30</v>
      </c>
      <c r="E441" s="10" t="s">
        <v>33</v>
      </c>
      <c r="F441" s="6" t="s">
        <v>102</v>
      </c>
      <c r="G441" s="6" t="s">
        <v>168</v>
      </c>
      <c r="H441" s="48">
        <v>30115252</v>
      </c>
      <c r="I441" s="13" t="str">
        <f t="shared" si="215"/>
        <v>30115252-EJECUCION</v>
      </c>
      <c r="J441" s="24" t="s">
        <v>567</v>
      </c>
      <c r="K441" s="29">
        <v>463903629</v>
      </c>
      <c r="L441" s="41">
        <v>454775994</v>
      </c>
      <c r="M441" s="41">
        <f>1350000+7777635</f>
        <v>9127635</v>
      </c>
      <c r="N441" s="41">
        <v>1350000</v>
      </c>
      <c r="O441" s="41">
        <v>0</v>
      </c>
      <c r="P441" s="41">
        <f t="shared" si="216"/>
        <v>1350000</v>
      </c>
      <c r="Q441" s="41">
        <f t="shared" si="217"/>
        <v>7777635</v>
      </c>
      <c r="R441" s="41">
        <f>K441-(L441+M441)</f>
        <v>0</v>
      </c>
      <c r="S441" s="56" t="s">
        <v>273</v>
      </c>
      <c r="T441" s="56" t="s">
        <v>8</v>
      </c>
      <c r="U441" s="2" t="str">
        <f>VLOOKUP(I441,RATES!K$2:L$952,2,FALSE)</f>
        <v>RS</v>
      </c>
    </row>
    <row r="442" spans="1:21" s="3" customFormat="1" ht="15" customHeight="1" outlineLevel="1" x14ac:dyDescent="0.25">
      <c r="A442" s="10">
        <v>31</v>
      </c>
      <c r="B442" s="10" t="s">
        <v>5</v>
      </c>
      <c r="C442" s="10" t="s">
        <v>288</v>
      </c>
      <c r="D442" s="10" t="s">
        <v>30</v>
      </c>
      <c r="E442" s="10" t="s">
        <v>33</v>
      </c>
      <c r="F442" s="6" t="s">
        <v>558</v>
      </c>
      <c r="G442" s="6" t="s">
        <v>168</v>
      </c>
      <c r="H442" s="48">
        <v>30210322</v>
      </c>
      <c r="I442" s="13" t="str">
        <f t="shared" si="215"/>
        <v>30210322-EJECUCION</v>
      </c>
      <c r="J442" s="24" t="s">
        <v>652</v>
      </c>
      <c r="K442" s="29">
        <v>79679134</v>
      </c>
      <c r="L442" s="41">
        <v>79679134</v>
      </c>
      <c r="M442" s="41">
        <v>0</v>
      </c>
      <c r="N442" s="41">
        <v>0</v>
      </c>
      <c r="O442" s="41">
        <v>0</v>
      </c>
      <c r="P442" s="41">
        <f t="shared" si="216"/>
        <v>0</v>
      </c>
      <c r="Q442" s="41">
        <f t="shared" si="217"/>
        <v>0</v>
      </c>
      <c r="R442" s="41">
        <f>K442-(L442+M442)</f>
        <v>0</v>
      </c>
      <c r="S442" s="56" t="s">
        <v>561</v>
      </c>
      <c r="T442" s="56" t="s">
        <v>8</v>
      </c>
      <c r="U442" s="2" t="e">
        <f>VLOOKUP(I442,RATES!K$2:L$952,2,FALSE)</f>
        <v>#N/A</v>
      </c>
    </row>
    <row r="443" spans="1:21" s="2" customFormat="1" ht="15" customHeight="1" outlineLevel="2" x14ac:dyDescent="0.25">
      <c r="A443" s="6">
        <v>31</v>
      </c>
      <c r="B443" s="6" t="s">
        <v>5</v>
      </c>
      <c r="C443" s="6" t="s">
        <v>272</v>
      </c>
      <c r="D443" s="6" t="s">
        <v>30</v>
      </c>
      <c r="E443" s="6" t="s">
        <v>33</v>
      </c>
      <c r="F443" s="6" t="s">
        <v>6</v>
      </c>
      <c r="G443" s="6" t="s">
        <v>168</v>
      </c>
      <c r="H443" s="13">
        <v>30085972</v>
      </c>
      <c r="I443" s="13" t="str">
        <f t="shared" si="215"/>
        <v>30085972-EJECUCION</v>
      </c>
      <c r="J443" s="17" t="s">
        <v>319</v>
      </c>
      <c r="K443" s="29">
        <v>1805576892</v>
      </c>
      <c r="L443" s="41">
        <v>133526108</v>
      </c>
      <c r="M443" s="41">
        <f>356000000-1350000-7777635</f>
        <v>346872365</v>
      </c>
      <c r="N443" s="41">
        <v>71485772</v>
      </c>
      <c r="O443" s="41">
        <v>94443451</v>
      </c>
      <c r="P443" s="41">
        <f t="shared" si="216"/>
        <v>165929223</v>
      </c>
      <c r="Q443" s="41">
        <f t="shared" si="217"/>
        <v>180943142</v>
      </c>
      <c r="R443" s="41">
        <f>K443-(L443+M443)</f>
        <v>1325178419</v>
      </c>
      <c r="S443" s="56" t="s">
        <v>273</v>
      </c>
      <c r="T443" s="56" t="s">
        <v>8</v>
      </c>
      <c r="U443" s="2" t="str">
        <f>VLOOKUP(I443,RATES!K$2:L$952,2,FALSE)</f>
        <v>RS</v>
      </c>
    </row>
    <row r="444" spans="1:21" s="2" customFormat="1" outlineLevel="1" x14ac:dyDescent="0.25">
      <c r="A444" s="3"/>
      <c r="B444" s="3"/>
      <c r="C444" s="3"/>
      <c r="D444" s="3"/>
      <c r="E444" s="5"/>
      <c r="F444" s="3"/>
      <c r="G444" s="3"/>
      <c r="H444" s="15"/>
      <c r="I444" s="15"/>
      <c r="J444" s="22" t="s">
        <v>435</v>
      </c>
      <c r="K444" s="30">
        <f t="shared" ref="K444:R444" si="218">SUBTOTAL(9,K439:K443)</f>
        <v>2612928655</v>
      </c>
      <c r="L444" s="30">
        <f t="shared" si="218"/>
        <v>856846236</v>
      </c>
      <c r="M444" s="30">
        <f t="shared" si="218"/>
        <v>406043000</v>
      </c>
      <c r="N444" s="30">
        <f t="shared" si="218"/>
        <v>72835772</v>
      </c>
      <c r="O444" s="30">
        <f t="shared" si="218"/>
        <v>94443451</v>
      </c>
      <c r="P444" s="30">
        <f t="shared" si="218"/>
        <v>167279223</v>
      </c>
      <c r="Q444" s="30">
        <f t="shared" si="218"/>
        <v>238763777</v>
      </c>
      <c r="R444" s="30">
        <f t="shared" si="218"/>
        <v>1350039419</v>
      </c>
      <c r="S444" s="59"/>
      <c r="T444" s="59"/>
    </row>
    <row r="445" spans="1:21" s="2" customFormat="1" outlineLevel="1" x14ac:dyDescent="0.25">
      <c r="A445" s="3"/>
      <c r="B445" s="3"/>
      <c r="C445" s="3"/>
      <c r="D445" s="3"/>
      <c r="E445" s="5"/>
      <c r="F445" s="3"/>
      <c r="G445" s="3"/>
      <c r="H445" s="15"/>
      <c r="I445" s="15"/>
      <c r="J445" s="20"/>
      <c r="K445" s="35"/>
      <c r="L445" s="44"/>
      <c r="M445" s="44"/>
      <c r="N445" s="44"/>
      <c r="O445" s="44"/>
      <c r="P445" s="44"/>
      <c r="Q445" s="44"/>
      <c r="R445" s="44"/>
      <c r="S445" s="59"/>
      <c r="T445" s="59"/>
    </row>
    <row r="446" spans="1:21" outlineLevel="2" x14ac:dyDescent="0.25">
      <c r="A446" s="8"/>
      <c r="B446" s="8"/>
      <c r="C446" s="8"/>
      <c r="D446" s="8"/>
      <c r="E446" s="8"/>
      <c r="F446" s="8"/>
      <c r="G446" s="8"/>
      <c r="H446" s="12"/>
      <c r="I446" s="12"/>
      <c r="J446" s="16" t="s">
        <v>436</v>
      </c>
      <c r="K446" s="28"/>
      <c r="L446" s="40"/>
      <c r="M446" s="40"/>
      <c r="N446" s="40"/>
      <c r="O446" s="40"/>
      <c r="P446" s="40"/>
      <c r="Q446" s="40"/>
      <c r="R446" s="40"/>
      <c r="S446" s="55"/>
      <c r="T446" s="55"/>
    </row>
    <row r="447" spans="1:21" s="2" customFormat="1" ht="15" customHeight="1" outlineLevel="2" x14ac:dyDescent="0.25">
      <c r="A447" s="6">
        <v>31</v>
      </c>
      <c r="B447" s="6" t="s">
        <v>56</v>
      </c>
      <c r="C447" s="6" t="s">
        <v>286</v>
      </c>
      <c r="D447" s="6" t="s">
        <v>30</v>
      </c>
      <c r="E447" s="6" t="s">
        <v>33</v>
      </c>
      <c r="F447" s="6" t="s">
        <v>558</v>
      </c>
      <c r="G447" s="6" t="s">
        <v>168</v>
      </c>
      <c r="H447" s="13">
        <v>30103434</v>
      </c>
      <c r="I447" s="13" t="str">
        <f t="shared" ref="I447:I450" si="219">CONCATENATE(H447,"-",G447)</f>
        <v>30103434-EJECUCION</v>
      </c>
      <c r="J447" s="17" t="s">
        <v>318</v>
      </c>
      <c r="K447" s="29">
        <v>357112000</v>
      </c>
      <c r="L447" s="41">
        <v>0</v>
      </c>
      <c r="M447" s="41">
        <v>357112000</v>
      </c>
      <c r="N447" s="41">
        <v>0</v>
      </c>
      <c r="O447" s="41">
        <v>1200000</v>
      </c>
      <c r="P447" s="41">
        <f t="shared" ref="P447:P450" si="220">N447+O447</f>
        <v>1200000</v>
      </c>
      <c r="Q447" s="41">
        <f t="shared" ref="Q447:Q450" si="221">M447-P447</f>
        <v>355912000</v>
      </c>
      <c r="R447" s="41">
        <f>K447-(L447+M447)</f>
        <v>0</v>
      </c>
      <c r="S447" s="56" t="s">
        <v>97</v>
      </c>
      <c r="T447" s="56" t="s">
        <v>8</v>
      </c>
      <c r="U447" s="2" t="str">
        <f>VLOOKUP(I447,RATES!K$2:L$952,2,FALSE)</f>
        <v>RS</v>
      </c>
    </row>
    <row r="448" spans="1:21" s="2" customFormat="1" ht="15" customHeight="1" outlineLevel="2" x14ac:dyDescent="0.25">
      <c r="A448" s="6">
        <v>31</v>
      </c>
      <c r="B448" s="6" t="s">
        <v>56</v>
      </c>
      <c r="C448" s="6" t="s">
        <v>354</v>
      </c>
      <c r="D448" s="6" t="s">
        <v>30</v>
      </c>
      <c r="E448" s="6" t="s">
        <v>33</v>
      </c>
      <c r="F448" s="6" t="s">
        <v>102</v>
      </c>
      <c r="G448" s="6" t="s">
        <v>168</v>
      </c>
      <c r="H448" s="13">
        <v>30137881</v>
      </c>
      <c r="I448" s="13" t="str">
        <f t="shared" si="219"/>
        <v>30137881-EJECUCION</v>
      </c>
      <c r="J448" s="17" t="s">
        <v>317</v>
      </c>
      <c r="K448" s="29">
        <v>460895000</v>
      </c>
      <c r="L448" s="41">
        <v>0</v>
      </c>
      <c r="M448" s="41">
        <v>60000000</v>
      </c>
      <c r="N448" s="41">
        <v>0</v>
      </c>
      <c r="O448" s="41">
        <v>0</v>
      </c>
      <c r="P448" s="41">
        <f t="shared" si="220"/>
        <v>0</v>
      </c>
      <c r="Q448" s="41">
        <f t="shared" si="221"/>
        <v>60000000</v>
      </c>
      <c r="R448" s="41">
        <f>K448-(L448+M448)</f>
        <v>400895000</v>
      </c>
      <c r="S448" s="56" t="s">
        <v>277</v>
      </c>
      <c r="T448" s="56" t="s">
        <v>10</v>
      </c>
      <c r="U448" s="2">
        <f>VLOOKUP(I448,RATES!K$2:L$952,2,FALSE)</f>
        <v>0</v>
      </c>
    </row>
    <row r="449" spans="1:21" s="2" customFormat="1" ht="15" customHeight="1" outlineLevel="2" x14ac:dyDescent="0.25">
      <c r="A449" s="6">
        <v>29</v>
      </c>
      <c r="B449" s="6" t="s">
        <v>56</v>
      </c>
      <c r="C449" s="6" t="s">
        <v>272</v>
      </c>
      <c r="D449" s="6" t="s">
        <v>30</v>
      </c>
      <c r="E449" s="6" t="s">
        <v>33</v>
      </c>
      <c r="F449" s="6" t="s">
        <v>558</v>
      </c>
      <c r="G449" s="6" t="s">
        <v>168</v>
      </c>
      <c r="H449" s="13">
        <v>30486029</v>
      </c>
      <c r="I449" s="13" t="str">
        <f t="shared" si="219"/>
        <v>30486029-EJECUCION</v>
      </c>
      <c r="J449" s="17" t="s">
        <v>516</v>
      </c>
      <c r="K449" s="29">
        <v>66631000</v>
      </c>
      <c r="L449" s="41">
        <v>0</v>
      </c>
      <c r="M449" s="29">
        <v>66631000</v>
      </c>
      <c r="N449" s="41">
        <v>0</v>
      </c>
      <c r="O449" s="41">
        <v>0</v>
      </c>
      <c r="P449" s="41">
        <f t="shared" si="220"/>
        <v>0</v>
      </c>
      <c r="Q449" s="41">
        <f t="shared" si="221"/>
        <v>66631000</v>
      </c>
      <c r="R449" s="41">
        <f>K449-(L449+M449)</f>
        <v>0</v>
      </c>
      <c r="S449" s="56" t="s">
        <v>512</v>
      </c>
      <c r="T449" s="56" t="s">
        <v>10</v>
      </c>
      <c r="U449" s="2">
        <f>VLOOKUP(I449,RATES!K$2:L$952,2,FALSE)</f>
        <v>0</v>
      </c>
    </row>
    <row r="450" spans="1:21" s="2" customFormat="1" ht="15" customHeight="1" outlineLevel="2" x14ac:dyDescent="0.25">
      <c r="A450" s="6">
        <v>31</v>
      </c>
      <c r="B450" s="6" t="s">
        <v>56</v>
      </c>
      <c r="C450" s="6" t="s">
        <v>283</v>
      </c>
      <c r="D450" s="6" t="s">
        <v>30</v>
      </c>
      <c r="E450" s="6" t="s">
        <v>33</v>
      </c>
      <c r="F450" s="6" t="s">
        <v>558</v>
      </c>
      <c r="G450" s="6" t="s">
        <v>168</v>
      </c>
      <c r="H450" s="13">
        <v>30341232</v>
      </c>
      <c r="I450" s="13" t="str">
        <f t="shared" si="219"/>
        <v>30341232-EJECUCION</v>
      </c>
      <c r="J450" s="17" t="s">
        <v>411</v>
      </c>
      <c r="K450" s="29">
        <v>113883000</v>
      </c>
      <c r="L450" s="41">
        <v>0</v>
      </c>
      <c r="M450" s="41">
        <v>113883000</v>
      </c>
      <c r="N450" s="41">
        <v>0</v>
      </c>
      <c r="O450" s="41">
        <v>0</v>
      </c>
      <c r="P450" s="41">
        <f t="shared" si="220"/>
        <v>0</v>
      </c>
      <c r="Q450" s="41">
        <f t="shared" si="221"/>
        <v>113883000</v>
      </c>
      <c r="R450" s="41">
        <f>K450-(L450+M450)</f>
        <v>0</v>
      </c>
      <c r="S450" s="56" t="s">
        <v>512</v>
      </c>
      <c r="T450" s="56" t="s">
        <v>8</v>
      </c>
      <c r="U450" s="2" t="str">
        <f>VLOOKUP(I450,RATES!K$2:L$952,2,FALSE)</f>
        <v>RS</v>
      </c>
    </row>
    <row r="451" spans="1:21" outlineLevel="2" x14ac:dyDescent="0.25">
      <c r="A451" s="8"/>
      <c r="B451" s="8"/>
      <c r="C451" s="8"/>
      <c r="D451" s="8"/>
      <c r="E451" s="8"/>
      <c r="F451" s="8"/>
      <c r="G451" s="8"/>
      <c r="H451" s="12"/>
      <c r="I451" s="12"/>
      <c r="J451" s="16" t="s">
        <v>336</v>
      </c>
      <c r="K451" s="30">
        <f>SUBTOTAL(9,K447:K450)</f>
        <v>998521000</v>
      </c>
      <c r="L451" s="30">
        <f>SUBTOTAL(9,L447:L450)</f>
        <v>0</v>
      </c>
      <c r="M451" s="30">
        <f t="shared" ref="M451:R451" si="222">SUBTOTAL(9,M447:M450)</f>
        <v>597626000</v>
      </c>
      <c r="N451" s="30">
        <f t="shared" si="222"/>
        <v>0</v>
      </c>
      <c r="O451" s="30">
        <f t="shared" si="222"/>
        <v>1200000</v>
      </c>
      <c r="P451" s="30">
        <f t="shared" si="222"/>
        <v>1200000</v>
      </c>
      <c r="Q451" s="30">
        <f t="shared" si="222"/>
        <v>596426000</v>
      </c>
      <c r="R451" s="30">
        <f t="shared" si="222"/>
        <v>400895000</v>
      </c>
      <c r="S451" s="55"/>
      <c r="T451" s="55"/>
    </row>
    <row r="452" spans="1:21" outlineLevel="2" x14ac:dyDescent="0.25">
      <c r="A452" s="8"/>
      <c r="B452" s="8"/>
      <c r="C452" s="8"/>
      <c r="D452" s="8"/>
      <c r="E452" s="8"/>
      <c r="F452" s="8"/>
      <c r="G452" s="8"/>
      <c r="H452" s="12"/>
      <c r="I452" s="12"/>
      <c r="J452" s="18"/>
      <c r="K452" s="28"/>
      <c r="L452" s="40"/>
      <c r="M452" s="40"/>
      <c r="N452" s="40"/>
      <c r="O452" s="40"/>
      <c r="P452" s="40"/>
      <c r="Q452" s="40"/>
      <c r="R452" s="40"/>
      <c r="S452" s="55"/>
      <c r="T452" s="55"/>
    </row>
    <row r="453" spans="1:21" outlineLevel="2" x14ac:dyDescent="0.25">
      <c r="A453" s="8"/>
      <c r="B453" s="8"/>
      <c r="C453" s="8"/>
      <c r="D453" s="8"/>
      <c r="E453" s="8"/>
      <c r="F453" s="8"/>
      <c r="G453" s="8"/>
      <c r="H453" s="12"/>
      <c r="I453" s="12"/>
      <c r="J453" s="16" t="s">
        <v>278</v>
      </c>
      <c r="K453" s="28"/>
      <c r="L453" s="40"/>
      <c r="M453" s="40"/>
      <c r="N453" s="40"/>
      <c r="O453" s="40"/>
      <c r="P453" s="40"/>
      <c r="Q453" s="40"/>
      <c r="R453" s="40"/>
      <c r="S453" s="55"/>
      <c r="T453" s="55"/>
    </row>
    <row r="454" spans="1:21" s="2" customFormat="1" ht="15" customHeight="1" outlineLevel="2" x14ac:dyDescent="0.25">
      <c r="A454" s="6">
        <v>31</v>
      </c>
      <c r="B454" s="6" t="s">
        <v>11</v>
      </c>
      <c r="C454" s="6" t="s">
        <v>283</v>
      </c>
      <c r="D454" s="6" t="s">
        <v>30</v>
      </c>
      <c r="E454" s="6" t="s">
        <v>33</v>
      </c>
      <c r="F454" s="6" t="s">
        <v>14</v>
      </c>
      <c r="G454" s="6" t="s">
        <v>168</v>
      </c>
      <c r="H454" s="13">
        <v>30471852</v>
      </c>
      <c r="I454" s="13" t="str">
        <f t="shared" ref="I454:I459" si="223">CONCATENATE(H454,"-",G454)</f>
        <v>30471852-EJECUCION</v>
      </c>
      <c r="J454" s="17" t="s">
        <v>401</v>
      </c>
      <c r="K454" s="29">
        <v>708613000</v>
      </c>
      <c r="L454" s="41">
        <v>0</v>
      </c>
      <c r="M454" s="41">
        <v>10000000</v>
      </c>
      <c r="N454" s="41">
        <v>0</v>
      </c>
      <c r="O454" s="41">
        <v>0</v>
      </c>
      <c r="P454" s="41">
        <f t="shared" ref="P454:P459" si="224">N454+O454</f>
        <v>0</v>
      </c>
      <c r="Q454" s="41">
        <f t="shared" ref="Q454:Q459" si="225">M454-P454</f>
        <v>10000000</v>
      </c>
      <c r="R454" s="41">
        <f t="shared" ref="R454:R459" si="226">K454-(L454+M454)</f>
        <v>698613000</v>
      </c>
      <c r="S454" s="56" t="s">
        <v>281</v>
      </c>
      <c r="T454" s="56" t="s">
        <v>308</v>
      </c>
      <c r="U454" s="2">
        <f>VLOOKUP(I454,RATES!K$2:L$952,2,FALSE)</f>
        <v>0</v>
      </c>
    </row>
    <row r="455" spans="1:21" s="2" customFormat="1" ht="15" customHeight="1" outlineLevel="2" x14ac:dyDescent="0.25">
      <c r="A455" s="6">
        <v>31</v>
      </c>
      <c r="B455" s="6" t="s">
        <v>11</v>
      </c>
      <c r="C455" s="6" t="s">
        <v>287</v>
      </c>
      <c r="D455" s="6" t="s">
        <v>30</v>
      </c>
      <c r="E455" s="6" t="s">
        <v>33</v>
      </c>
      <c r="F455" s="6" t="s">
        <v>81</v>
      </c>
      <c r="G455" s="6" t="s">
        <v>168</v>
      </c>
      <c r="H455" s="13">
        <v>40000032</v>
      </c>
      <c r="I455" s="13" t="str">
        <f t="shared" si="223"/>
        <v>40000032-EJECUCION</v>
      </c>
      <c r="J455" s="17" t="s">
        <v>612</v>
      </c>
      <c r="K455" s="29">
        <v>88690000</v>
      </c>
      <c r="L455" s="41">
        <v>0</v>
      </c>
      <c r="M455" s="41">
        <v>88690000</v>
      </c>
      <c r="N455" s="41">
        <v>0</v>
      </c>
      <c r="O455" s="41">
        <v>0</v>
      </c>
      <c r="P455" s="41">
        <f t="shared" si="224"/>
        <v>0</v>
      </c>
      <c r="Q455" s="41">
        <f t="shared" si="225"/>
        <v>88690000</v>
      </c>
      <c r="R455" s="41">
        <f t="shared" si="226"/>
        <v>0</v>
      </c>
      <c r="S455" s="56" t="s">
        <v>281</v>
      </c>
      <c r="T455" s="56" t="s">
        <v>8</v>
      </c>
      <c r="U455" s="2" t="str">
        <f>VLOOKUP(I455,RATES!K$2:L$952,2,FALSE)</f>
        <v>RS</v>
      </c>
    </row>
    <row r="456" spans="1:21" s="2" customFormat="1" ht="15" customHeight="1" outlineLevel="2" x14ac:dyDescent="0.25">
      <c r="A456" s="6">
        <v>31</v>
      </c>
      <c r="B456" s="6" t="s">
        <v>11</v>
      </c>
      <c r="C456" s="6" t="s">
        <v>272</v>
      </c>
      <c r="D456" s="6" t="s">
        <v>30</v>
      </c>
      <c r="E456" s="6" t="s">
        <v>33</v>
      </c>
      <c r="F456" s="6" t="s">
        <v>558</v>
      </c>
      <c r="G456" s="6" t="s">
        <v>168</v>
      </c>
      <c r="H456" s="13">
        <v>40001823</v>
      </c>
      <c r="I456" s="13" t="str">
        <f t="shared" si="223"/>
        <v>40001823-EJECUCION</v>
      </c>
      <c r="J456" s="17" t="s">
        <v>639</v>
      </c>
      <c r="K456" s="29">
        <v>150000000</v>
      </c>
      <c r="L456" s="41">
        <v>0</v>
      </c>
      <c r="M456" s="41">
        <v>20000000</v>
      </c>
      <c r="N456" s="41">
        <v>0</v>
      </c>
      <c r="O456" s="41">
        <v>0</v>
      </c>
      <c r="P456" s="41">
        <f t="shared" si="224"/>
        <v>0</v>
      </c>
      <c r="Q456" s="41">
        <f t="shared" si="225"/>
        <v>20000000</v>
      </c>
      <c r="R456" s="41">
        <f t="shared" si="226"/>
        <v>130000000</v>
      </c>
      <c r="S456" s="56" t="s">
        <v>281</v>
      </c>
      <c r="T456" s="56" t="s">
        <v>415</v>
      </c>
      <c r="U456" s="2">
        <f>VLOOKUP(I456,RATES!K$2:L$952,2,FALSE)</f>
        <v>0</v>
      </c>
    </row>
    <row r="457" spans="1:21" s="2" customFormat="1" ht="15" customHeight="1" outlineLevel="2" x14ac:dyDescent="0.25">
      <c r="A457" s="6">
        <v>31</v>
      </c>
      <c r="B457" s="6" t="s">
        <v>11</v>
      </c>
      <c r="C457" s="6" t="s">
        <v>274</v>
      </c>
      <c r="D457" s="6" t="s">
        <v>30</v>
      </c>
      <c r="E457" s="6" t="s">
        <v>33</v>
      </c>
      <c r="F457" s="6" t="s">
        <v>558</v>
      </c>
      <c r="G457" s="6" t="s">
        <v>168</v>
      </c>
      <c r="H457" s="13">
        <v>30035122</v>
      </c>
      <c r="I457" s="13" t="str">
        <f t="shared" si="223"/>
        <v>30035122-EJECUCION</v>
      </c>
      <c r="J457" s="17" t="s">
        <v>593</v>
      </c>
      <c r="K457" s="29">
        <v>217000000</v>
      </c>
      <c r="L457" s="41">
        <v>0</v>
      </c>
      <c r="M457" s="41">
        <v>20000000</v>
      </c>
      <c r="N457" s="41">
        <v>0</v>
      </c>
      <c r="O457" s="41">
        <v>0</v>
      </c>
      <c r="P457" s="41">
        <f t="shared" si="224"/>
        <v>0</v>
      </c>
      <c r="Q457" s="41">
        <f t="shared" si="225"/>
        <v>20000000</v>
      </c>
      <c r="R457" s="41">
        <f t="shared" si="226"/>
        <v>197000000</v>
      </c>
      <c r="S457" s="56" t="s">
        <v>281</v>
      </c>
      <c r="T457" s="56" t="s">
        <v>415</v>
      </c>
      <c r="U457" s="2">
        <f>VLOOKUP(I457,RATES!K$2:L$952,2,FALSE)</f>
        <v>0</v>
      </c>
    </row>
    <row r="458" spans="1:21" s="2" customFormat="1" ht="15" customHeight="1" outlineLevel="2" x14ac:dyDescent="0.25">
      <c r="A458" s="6">
        <v>31</v>
      </c>
      <c r="B458" s="6" t="s">
        <v>11</v>
      </c>
      <c r="C458" s="6" t="s">
        <v>286</v>
      </c>
      <c r="D458" s="6" t="s">
        <v>30</v>
      </c>
      <c r="E458" s="6" t="s">
        <v>33</v>
      </c>
      <c r="F458" s="6" t="s">
        <v>558</v>
      </c>
      <c r="G458" s="6" t="s">
        <v>168</v>
      </c>
      <c r="H458" s="13">
        <v>40001654</v>
      </c>
      <c r="I458" s="13" t="str">
        <f t="shared" si="223"/>
        <v>40001654-EJECUCION</v>
      </c>
      <c r="J458" s="17" t="s">
        <v>608</v>
      </c>
      <c r="K458" s="29">
        <v>75500000</v>
      </c>
      <c r="L458" s="41">
        <v>0</v>
      </c>
      <c r="M458" s="41">
        <v>7500000</v>
      </c>
      <c r="N458" s="41">
        <v>0</v>
      </c>
      <c r="O458" s="41">
        <v>0</v>
      </c>
      <c r="P458" s="41">
        <f t="shared" si="224"/>
        <v>0</v>
      </c>
      <c r="Q458" s="41">
        <f t="shared" si="225"/>
        <v>7500000</v>
      </c>
      <c r="R458" s="41">
        <f t="shared" si="226"/>
        <v>68000000</v>
      </c>
      <c r="S458" s="56" t="s">
        <v>457</v>
      </c>
      <c r="T458" s="56" t="s">
        <v>415</v>
      </c>
      <c r="U458" s="2">
        <f>VLOOKUP(I458,RATES!K$2:L$952,2,FALSE)</f>
        <v>0</v>
      </c>
    </row>
    <row r="459" spans="1:21" s="2" customFormat="1" ht="15" customHeight="1" outlineLevel="2" x14ac:dyDescent="0.25">
      <c r="A459" s="6">
        <v>31</v>
      </c>
      <c r="B459" s="6" t="s">
        <v>11</v>
      </c>
      <c r="C459" s="6" t="s">
        <v>274</v>
      </c>
      <c r="D459" s="6" t="s">
        <v>30</v>
      </c>
      <c r="E459" s="6" t="s">
        <v>33</v>
      </c>
      <c r="F459" s="6" t="s">
        <v>558</v>
      </c>
      <c r="G459" s="6" t="s">
        <v>9</v>
      </c>
      <c r="H459" s="13">
        <v>30485368</v>
      </c>
      <c r="I459" s="13" t="str">
        <f t="shared" si="223"/>
        <v>30485368-DISEÑO</v>
      </c>
      <c r="J459" s="17" t="s">
        <v>447</v>
      </c>
      <c r="K459" s="29">
        <v>101500000</v>
      </c>
      <c r="L459" s="41">
        <v>0</v>
      </c>
      <c r="M459" s="41">
        <v>10000000</v>
      </c>
      <c r="N459" s="41">
        <v>0</v>
      </c>
      <c r="O459" s="41">
        <v>0</v>
      </c>
      <c r="P459" s="41">
        <f t="shared" si="224"/>
        <v>0</v>
      </c>
      <c r="Q459" s="41">
        <f t="shared" si="225"/>
        <v>10000000</v>
      </c>
      <c r="R459" s="41">
        <f t="shared" si="226"/>
        <v>91500000</v>
      </c>
      <c r="S459" s="56" t="s">
        <v>281</v>
      </c>
      <c r="T459" s="56" t="s">
        <v>415</v>
      </c>
      <c r="U459" s="2">
        <f>VLOOKUP(I459,RATES!K$2:L$952,2,FALSE)</f>
        <v>0</v>
      </c>
    </row>
    <row r="460" spans="1:21" outlineLevel="2" x14ac:dyDescent="0.25">
      <c r="A460" s="8"/>
      <c r="B460" s="8"/>
      <c r="C460" s="8"/>
      <c r="D460" s="8"/>
      <c r="E460" s="8"/>
      <c r="F460" s="8"/>
      <c r="G460" s="8"/>
      <c r="H460" s="12"/>
      <c r="I460" s="12"/>
      <c r="J460" s="16" t="s">
        <v>291</v>
      </c>
      <c r="K460" s="30">
        <f t="shared" ref="K460:R460" si="227">SUBTOTAL(9,K454:K459)</f>
        <v>1341303000</v>
      </c>
      <c r="L460" s="30">
        <f t="shared" si="227"/>
        <v>0</v>
      </c>
      <c r="M460" s="30">
        <f t="shared" si="227"/>
        <v>156190000</v>
      </c>
      <c r="N460" s="30">
        <f t="shared" si="227"/>
        <v>0</v>
      </c>
      <c r="O460" s="30">
        <f t="shared" si="227"/>
        <v>0</v>
      </c>
      <c r="P460" s="30">
        <f t="shared" si="227"/>
        <v>0</v>
      </c>
      <c r="Q460" s="30">
        <f t="shared" si="227"/>
        <v>156190000</v>
      </c>
      <c r="R460" s="30">
        <f t="shared" si="227"/>
        <v>1185113000</v>
      </c>
      <c r="S460" s="55"/>
      <c r="T460" s="55"/>
    </row>
    <row r="461" spans="1:21" outlineLevel="2" x14ac:dyDescent="0.25">
      <c r="A461" s="8"/>
      <c r="B461" s="8"/>
      <c r="C461" s="8"/>
      <c r="D461" s="8"/>
      <c r="E461" s="8"/>
      <c r="F461" s="8"/>
      <c r="G461" s="8"/>
      <c r="H461" s="12"/>
      <c r="I461" s="12"/>
      <c r="J461" s="18"/>
      <c r="K461" s="28"/>
      <c r="L461" s="40"/>
      <c r="M461" s="40"/>
      <c r="N461" s="40"/>
      <c r="O461" s="40"/>
      <c r="P461" s="40"/>
      <c r="Q461" s="40"/>
      <c r="R461" s="40"/>
      <c r="S461" s="55"/>
      <c r="T461" s="55"/>
    </row>
    <row r="462" spans="1:21" ht="18.75" outlineLevel="1" x14ac:dyDescent="0.3">
      <c r="A462" s="8"/>
      <c r="B462" s="8"/>
      <c r="C462" s="8"/>
      <c r="D462" s="8"/>
      <c r="E462" s="9"/>
      <c r="F462" s="8"/>
      <c r="G462" s="8"/>
      <c r="H462" s="12"/>
      <c r="I462" s="12"/>
      <c r="J462" s="53" t="s">
        <v>188</v>
      </c>
      <c r="K462" s="54">
        <f t="shared" ref="K462:R462" si="228">K460+K451+K444</f>
        <v>4952752655</v>
      </c>
      <c r="L462" s="54">
        <f t="shared" si="228"/>
        <v>856846236</v>
      </c>
      <c r="M462" s="54">
        <f t="shared" si="228"/>
        <v>1159859000</v>
      </c>
      <c r="N462" s="54">
        <f t="shared" si="228"/>
        <v>72835772</v>
      </c>
      <c r="O462" s="54">
        <f t="shared" si="228"/>
        <v>95643451</v>
      </c>
      <c r="P462" s="54">
        <f t="shared" si="228"/>
        <v>168479223</v>
      </c>
      <c r="Q462" s="54">
        <f t="shared" si="228"/>
        <v>991379777</v>
      </c>
      <c r="R462" s="54">
        <f t="shared" si="228"/>
        <v>2936047419</v>
      </c>
      <c r="S462" s="55"/>
      <c r="T462" s="55"/>
    </row>
    <row r="463" spans="1:21" s="3" customFormat="1" ht="14.25" customHeight="1" outlineLevel="1" x14ac:dyDescent="0.25">
      <c r="A463" s="8"/>
      <c r="B463" s="8"/>
      <c r="C463" s="8"/>
      <c r="D463" s="8"/>
      <c r="E463" s="9"/>
      <c r="F463" s="8"/>
      <c r="G463" s="8"/>
      <c r="H463" s="12"/>
      <c r="I463" s="12"/>
      <c r="J463" s="20"/>
      <c r="K463" s="32"/>
      <c r="L463" s="42"/>
      <c r="M463" s="42"/>
      <c r="N463" s="42"/>
      <c r="O463" s="42"/>
      <c r="P463" s="42"/>
      <c r="Q463" s="42"/>
      <c r="R463" s="42"/>
      <c r="S463" s="55"/>
      <c r="T463" s="55"/>
    </row>
    <row r="464" spans="1:21" ht="26.25" outlineLevel="1" x14ac:dyDescent="0.4">
      <c r="A464" s="8"/>
      <c r="B464" s="8"/>
      <c r="C464" s="8"/>
      <c r="D464" s="8"/>
      <c r="E464" s="9"/>
      <c r="F464" s="8"/>
      <c r="G464" s="8"/>
      <c r="H464" s="12"/>
      <c r="I464" s="12"/>
      <c r="J464" s="65" t="s">
        <v>223</v>
      </c>
      <c r="K464" s="32"/>
      <c r="L464" s="42"/>
      <c r="M464" s="42"/>
      <c r="N464" s="42"/>
      <c r="O464" s="42"/>
      <c r="P464" s="42"/>
      <c r="Q464" s="42"/>
      <c r="R464" s="42"/>
      <c r="S464" s="57"/>
      <c r="T464" s="57"/>
    </row>
    <row r="465" spans="1:21" outlineLevel="1" x14ac:dyDescent="0.25">
      <c r="A465" s="8"/>
      <c r="B465" s="8"/>
      <c r="C465" s="8"/>
      <c r="D465" s="8"/>
      <c r="E465" s="9"/>
      <c r="F465" s="8"/>
      <c r="G465" s="8"/>
      <c r="H465" s="12"/>
      <c r="I465" s="12"/>
      <c r="J465" s="23" t="s">
        <v>271</v>
      </c>
      <c r="K465" s="32"/>
      <c r="L465" s="42"/>
      <c r="M465" s="42"/>
      <c r="N465" s="42"/>
      <c r="O465" s="42"/>
      <c r="P465" s="42"/>
      <c r="Q465" s="42"/>
      <c r="R465" s="42"/>
      <c r="S465" s="55"/>
      <c r="T465" s="55"/>
    </row>
    <row r="466" spans="1:21" s="2" customFormat="1" ht="15" customHeight="1" outlineLevel="2" x14ac:dyDescent="0.25">
      <c r="A466" s="6">
        <v>33</v>
      </c>
      <c r="B466" s="6" t="s">
        <v>5</v>
      </c>
      <c r="C466" s="6" t="s">
        <v>283</v>
      </c>
      <c r="D466" s="6" t="s">
        <v>30</v>
      </c>
      <c r="E466" s="6" t="s">
        <v>35</v>
      </c>
      <c r="F466" s="6" t="s">
        <v>14</v>
      </c>
      <c r="G466" s="6" t="s">
        <v>168</v>
      </c>
      <c r="H466" s="13">
        <v>30091901</v>
      </c>
      <c r="I466" s="13" t="str">
        <f t="shared" ref="I466:I468" si="229">CONCATENATE(H466,"-",G466)</f>
        <v>30091901-EJECUCION</v>
      </c>
      <c r="J466" s="17" t="s">
        <v>118</v>
      </c>
      <c r="K466" s="29">
        <v>378809664</v>
      </c>
      <c r="L466" s="41">
        <v>219892030</v>
      </c>
      <c r="M466" s="41">
        <v>158917634</v>
      </c>
      <c r="N466" s="41">
        <v>0</v>
      </c>
      <c r="O466" s="41">
        <v>0</v>
      </c>
      <c r="P466" s="41">
        <f t="shared" ref="P466:P468" si="230">N466+O466</f>
        <v>0</v>
      </c>
      <c r="Q466" s="41">
        <f t="shared" ref="Q466:Q468" si="231">M466-P466</f>
        <v>158917634</v>
      </c>
      <c r="R466" s="41">
        <f>K466-(L466+M466)</f>
        <v>0</v>
      </c>
      <c r="S466" s="56" t="s">
        <v>273</v>
      </c>
      <c r="T466" s="56" t="s">
        <v>8</v>
      </c>
      <c r="U466" s="2" t="str">
        <f>VLOOKUP(I466,RATES!K$2:L$952,2,FALSE)</f>
        <v>RS</v>
      </c>
    </row>
    <row r="467" spans="1:21" s="2" customFormat="1" ht="15" customHeight="1" outlineLevel="2" x14ac:dyDescent="0.25">
      <c r="A467" s="6">
        <v>31</v>
      </c>
      <c r="B467" s="6" t="s">
        <v>5</v>
      </c>
      <c r="C467" s="6" t="s">
        <v>272</v>
      </c>
      <c r="D467" s="6" t="s">
        <v>30</v>
      </c>
      <c r="E467" s="6" t="s">
        <v>35</v>
      </c>
      <c r="F467" s="6" t="s">
        <v>558</v>
      </c>
      <c r="G467" s="6" t="s">
        <v>9</v>
      </c>
      <c r="H467" s="13">
        <v>30103252</v>
      </c>
      <c r="I467" s="13" t="str">
        <f t="shared" si="229"/>
        <v>30103252-DISEÑO</v>
      </c>
      <c r="J467" s="17" t="s">
        <v>58</v>
      </c>
      <c r="K467" s="29">
        <v>62160000</v>
      </c>
      <c r="L467" s="41">
        <v>34165000</v>
      </c>
      <c r="M467" s="41">
        <v>7000000</v>
      </c>
      <c r="N467" s="41">
        <v>0</v>
      </c>
      <c r="O467" s="41">
        <v>0</v>
      </c>
      <c r="P467" s="41">
        <f t="shared" si="230"/>
        <v>0</v>
      </c>
      <c r="Q467" s="41">
        <f t="shared" si="231"/>
        <v>7000000</v>
      </c>
      <c r="R467" s="41">
        <f>K467-(L467+M467)</f>
        <v>20995000</v>
      </c>
      <c r="S467" s="56" t="s">
        <v>273</v>
      </c>
      <c r="T467" s="56" t="s">
        <v>8</v>
      </c>
      <c r="U467" s="2" t="str">
        <f>VLOOKUP(I467,RATES!K$2:L$952,2,FALSE)</f>
        <v>RS</v>
      </c>
    </row>
    <row r="468" spans="1:21" s="2" customFormat="1" ht="15" customHeight="1" outlineLevel="2" x14ac:dyDescent="0.25">
      <c r="A468" s="6">
        <v>31</v>
      </c>
      <c r="B468" s="6" t="s">
        <v>5</v>
      </c>
      <c r="C468" s="6" t="s">
        <v>283</v>
      </c>
      <c r="D468" s="6" t="s">
        <v>30</v>
      </c>
      <c r="E468" s="6" t="s">
        <v>35</v>
      </c>
      <c r="F468" s="6" t="s">
        <v>15</v>
      </c>
      <c r="G468" s="6" t="s">
        <v>168</v>
      </c>
      <c r="H468" s="13">
        <v>30310674</v>
      </c>
      <c r="I468" s="13" t="str">
        <f t="shared" si="229"/>
        <v>30310674-EJECUCION</v>
      </c>
      <c r="J468" s="17" t="s">
        <v>66</v>
      </c>
      <c r="K468" s="29">
        <v>746086051</v>
      </c>
      <c r="L468" s="41">
        <v>610427601</v>
      </c>
      <c r="M468" s="41">
        <v>120352270</v>
      </c>
      <c r="N468" s="41">
        <v>0</v>
      </c>
      <c r="O468" s="41">
        <v>0</v>
      </c>
      <c r="P468" s="41">
        <f t="shared" si="230"/>
        <v>0</v>
      </c>
      <c r="Q468" s="41">
        <f t="shared" si="231"/>
        <v>120352270</v>
      </c>
      <c r="R468" s="41">
        <f>K468-(L468+M468)</f>
        <v>15306180</v>
      </c>
      <c r="S468" s="56" t="s">
        <v>273</v>
      </c>
      <c r="T468" s="56" t="s">
        <v>8</v>
      </c>
      <c r="U468" s="2" t="str">
        <f>VLOOKUP(I468,RATES!K$2:L$952,2,FALSE)</f>
        <v>RS</v>
      </c>
    </row>
    <row r="469" spans="1:21" outlineLevel="2" x14ac:dyDescent="0.25">
      <c r="A469" s="8"/>
      <c r="B469" s="8"/>
      <c r="C469" s="8"/>
      <c r="D469" s="8"/>
      <c r="E469" s="8"/>
      <c r="F469" s="8"/>
      <c r="G469" s="8"/>
      <c r="H469" s="12"/>
      <c r="I469" s="12"/>
      <c r="J469" s="22" t="s">
        <v>435</v>
      </c>
      <c r="K469" s="33">
        <f t="shared" ref="K469:R469" si="232">SUBTOTAL(9,K466:K468)</f>
        <v>1187055715</v>
      </c>
      <c r="L469" s="33">
        <f t="shared" si="232"/>
        <v>864484631</v>
      </c>
      <c r="M469" s="33">
        <f t="shared" si="232"/>
        <v>286269904</v>
      </c>
      <c r="N469" s="33">
        <f t="shared" si="232"/>
        <v>0</v>
      </c>
      <c r="O469" s="33">
        <f t="shared" si="232"/>
        <v>0</v>
      </c>
      <c r="P469" s="33">
        <f t="shared" si="232"/>
        <v>0</v>
      </c>
      <c r="Q469" s="33">
        <f t="shared" si="232"/>
        <v>286269904</v>
      </c>
      <c r="R469" s="33">
        <f t="shared" si="232"/>
        <v>36301180</v>
      </c>
      <c r="S469" s="55"/>
      <c r="T469" s="55"/>
    </row>
    <row r="470" spans="1:21" outlineLevel="2" x14ac:dyDescent="0.25">
      <c r="A470" s="8"/>
      <c r="B470" s="8"/>
      <c r="C470" s="8"/>
      <c r="D470" s="8"/>
      <c r="E470" s="8"/>
      <c r="F470" s="8"/>
      <c r="G470" s="8"/>
      <c r="H470" s="12"/>
      <c r="I470" s="12"/>
      <c r="J470" s="18"/>
      <c r="K470" s="28"/>
      <c r="L470" s="40"/>
      <c r="M470" s="40"/>
      <c r="N470" s="40"/>
      <c r="O470" s="40"/>
      <c r="P470" s="40"/>
      <c r="Q470" s="40"/>
      <c r="R470" s="40"/>
      <c r="S470" s="55"/>
      <c r="T470" s="55"/>
    </row>
    <row r="471" spans="1:21" outlineLevel="2" x14ac:dyDescent="0.25">
      <c r="A471" s="8"/>
      <c r="B471" s="8"/>
      <c r="C471" s="8"/>
      <c r="D471" s="8"/>
      <c r="E471" s="8"/>
      <c r="F471" s="8"/>
      <c r="G471" s="8"/>
      <c r="H471" s="12"/>
      <c r="I471" s="12"/>
      <c r="J471" s="16" t="s">
        <v>436</v>
      </c>
      <c r="K471" s="28"/>
      <c r="L471" s="40"/>
      <c r="M471" s="40"/>
      <c r="N471" s="40"/>
      <c r="O471" s="40"/>
      <c r="P471" s="40"/>
      <c r="Q471" s="40"/>
      <c r="R471" s="40"/>
      <c r="S471" s="55"/>
      <c r="T471" s="55"/>
    </row>
    <row r="472" spans="1:21" s="2" customFormat="1" ht="15" customHeight="1" outlineLevel="2" x14ac:dyDescent="0.25">
      <c r="A472" s="6">
        <v>22</v>
      </c>
      <c r="B472" s="6" t="s">
        <v>56</v>
      </c>
      <c r="C472" s="6" t="s">
        <v>354</v>
      </c>
      <c r="D472" s="6" t="s">
        <v>30</v>
      </c>
      <c r="E472" s="6" t="s">
        <v>35</v>
      </c>
      <c r="F472" s="6" t="s">
        <v>558</v>
      </c>
      <c r="G472" s="6" t="s">
        <v>168</v>
      </c>
      <c r="H472" s="13">
        <v>30126522</v>
      </c>
      <c r="I472" s="13" t="str">
        <f t="shared" ref="I472:I474" si="233">CONCATENATE(H472,"-",G472)</f>
        <v>30126522-EJECUCION</v>
      </c>
      <c r="J472" s="17" t="s">
        <v>130</v>
      </c>
      <c r="K472" s="29">
        <v>120000000</v>
      </c>
      <c r="L472" s="41">
        <v>0</v>
      </c>
      <c r="M472" s="41">
        <v>40000000</v>
      </c>
      <c r="N472" s="41">
        <v>0</v>
      </c>
      <c r="O472" s="41">
        <v>0</v>
      </c>
      <c r="P472" s="41">
        <f t="shared" ref="P472:P474" si="234">N472+O472</f>
        <v>0</v>
      </c>
      <c r="Q472" s="41">
        <f t="shared" ref="Q472:Q474" si="235">M472-P472</f>
        <v>40000000</v>
      </c>
      <c r="R472" s="41">
        <f>K472-(L472+M472)</f>
        <v>80000000</v>
      </c>
      <c r="S472" s="56" t="s">
        <v>277</v>
      </c>
      <c r="T472" s="56" t="s">
        <v>8</v>
      </c>
      <c r="U472" s="2">
        <f>VLOOKUP(I472,RATES!K$2:L$952,2,FALSE)</f>
        <v>0</v>
      </c>
    </row>
    <row r="473" spans="1:21" s="2" customFormat="1" ht="15" customHeight="1" outlineLevel="2" x14ac:dyDescent="0.25">
      <c r="A473" s="6">
        <v>31</v>
      </c>
      <c r="B473" s="6" t="s">
        <v>56</v>
      </c>
      <c r="C473" s="6" t="s">
        <v>283</v>
      </c>
      <c r="D473" s="6" t="s">
        <v>30</v>
      </c>
      <c r="E473" s="6" t="s">
        <v>35</v>
      </c>
      <c r="F473" s="6" t="s">
        <v>14</v>
      </c>
      <c r="G473" s="6" t="s">
        <v>168</v>
      </c>
      <c r="H473" s="13">
        <v>30466433</v>
      </c>
      <c r="I473" s="13" t="str">
        <f t="shared" si="233"/>
        <v>30466433-EJECUCION</v>
      </c>
      <c r="J473" s="17" t="s">
        <v>455</v>
      </c>
      <c r="K473" s="29">
        <v>674063000</v>
      </c>
      <c r="L473" s="41">
        <v>0</v>
      </c>
      <c r="M473" s="41">
        <v>200000000</v>
      </c>
      <c r="N473" s="41">
        <v>0</v>
      </c>
      <c r="O473" s="41">
        <v>0</v>
      </c>
      <c r="P473" s="41">
        <f t="shared" si="234"/>
        <v>0</v>
      </c>
      <c r="Q473" s="41">
        <f t="shared" si="235"/>
        <v>200000000</v>
      </c>
      <c r="R473" s="41">
        <f>K473-(L473+M473)</f>
        <v>474063000</v>
      </c>
      <c r="S473" s="56" t="s">
        <v>277</v>
      </c>
      <c r="T473" s="56" t="s">
        <v>8</v>
      </c>
      <c r="U473" s="2" t="str">
        <f>VLOOKUP(I473,RATES!K$2:L$952,2,FALSE)</f>
        <v>RS</v>
      </c>
    </row>
    <row r="474" spans="1:21" s="2" customFormat="1" ht="15" customHeight="1" outlineLevel="2" x14ac:dyDescent="0.25">
      <c r="A474" s="6">
        <v>31</v>
      </c>
      <c r="B474" s="6" t="s">
        <v>56</v>
      </c>
      <c r="C474" s="6" t="s">
        <v>272</v>
      </c>
      <c r="D474" s="6" t="s">
        <v>30</v>
      </c>
      <c r="E474" s="6" t="s">
        <v>35</v>
      </c>
      <c r="F474" s="6" t="s">
        <v>558</v>
      </c>
      <c r="G474" s="6" t="s">
        <v>9</v>
      </c>
      <c r="H474" s="13">
        <v>20157700</v>
      </c>
      <c r="I474" s="13" t="str">
        <f t="shared" si="233"/>
        <v>20157700-DISEÑO</v>
      </c>
      <c r="J474" s="17" t="s">
        <v>320</v>
      </c>
      <c r="K474" s="29">
        <v>63638000</v>
      </c>
      <c r="L474" s="41">
        <v>0</v>
      </c>
      <c r="M474" s="41">
        <v>19000000</v>
      </c>
      <c r="N474" s="41">
        <v>0</v>
      </c>
      <c r="O474" s="41">
        <v>0</v>
      </c>
      <c r="P474" s="41">
        <f t="shared" si="234"/>
        <v>0</v>
      </c>
      <c r="Q474" s="41">
        <f t="shared" si="235"/>
        <v>19000000</v>
      </c>
      <c r="R474" s="41">
        <f>K474-(L474+M474)</f>
        <v>44638000</v>
      </c>
      <c r="S474" s="56" t="s">
        <v>512</v>
      </c>
      <c r="T474" s="56" t="s">
        <v>8</v>
      </c>
      <c r="U474" s="2" t="str">
        <f>VLOOKUP(I474,RATES!K$2:L$952,2,FALSE)</f>
        <v>RS</v>
      </c>
    </row>
    <row r="475" spans="1:21" outlineLevel="2" x14ac:dyDescent="0.25">
      <c r="A475" s="8"/>
      <c r="B475" s="8"/>
      <c r="C475" s="8"/>
      <c r="D475" s="8"/>
      <c r="E475" s="8"/>
      <c r="F475" s="8"/>
      <c r="G475" s="8"/>
      <c r="H475" s="12"/>
      <c r="I475" s="12"/>
      <c r="J475" s="16" t="s">
        <v>336</v>
      </c>
      <c r="K475" s="30">
        <f>SUBTOTAL(9,K472:K474)</f>
        <v>857701000</v>
      </c>
      <c r="L475" s="30">
        <f>SUBTOTAL(9,L472:L474)</f>
        <v>0</v>
      </c>
      <c r="M475" s="30">
        <f t="shared" ref="M475:R475" si="236">SUBTOTAL(9,M472:M474)</f>
        <v>259000000</v>
      </c>
      <c r="N475" s="30">
        <f t="shared" si="236"/>
        <v>0</v>
      </c>
      <c r="O475" s="30">
        <f t="shared" si="236"/>
        <v>0</v>
      </c>
      <c r="P475" s="30">
        <f t="shared" si="236"/>
        <v>0</v>
      </c>
      <c r="Q475" s="30">
        <f t="shared" si="236"/>
        <v>259000000</v>
      </c>
      <c r="R475" s="30">
        <f t="shared" si="236"/>
        <v>598701000</v>
      </c>
      <c r="S475" s="55"/>
      <c r="T475" s="55"/>
    </row>
    <row r="476" spans="1:21" outlineLevel="2" x14ac:dyDescent="0.25">
      <c r="A476" s="8"/>
      <c r="B476" s="8"/>
      <c r="C476" s="8"/>
      <c r="D476" s="8"/>
      <c r="E476" s="8"/>
      <c r="F476" s="8"/>
      <c r="G476" s="8"/>
      <c r="H476" s="12"/>
      <c r="I476" s="12"/>
      <c r="J476" s="18"/>
      <c r="K476" s="28"/>
      <c r="L476" s="40"/>
      <c r="M476" s="40"/>
      <c r="N476" s="40"/>
      <c r="O476" s="40"/>
      <c r="P476" s="40"/>
      <c r="Q476" s="40"/>
      <c r="R476" s="40"/>
      <c r="S476" s="55"/>
      <c r="T476" s="55"/>
    </row>
    <row r="477" spans="1:21" outlineLevel="2" x14ac:dyDescent="0.25">
      <c r="A477" s="8"/>
      <c r="B477" s="8"/>
      <c r="C477" s="8"/>
      <c r="D477" s="8"/>
      <c r="E477" s="8"/>
      <c r="F477" s="8"/>
      <c r="G477" s="8"/>
      <c r="H477" s="12"/>
      <c r="I477" s="12"/>
      <c r="J477" s="16" t="s">
        <v>278</v>
      </c>
      <c r="K477" s="28"/>
      <c r="L477" s="40"/>
      <c r="M477" s="40"/>
      <c r="N477" s="40"/>
      <c r="O477" s="40"/>
      <c r="P477" s="40"/>
      <c r="Q477" s="40"/>
      <c r="R477" s="40"/>
      <c r="S477" s="55"/>
      <c r="T477" s="55"/>
    </row>
    <row r="478" spans="1:21" s="2" customFormat="1" ht="15" customHeight="1" outlineLevel="2" x14ac:dyDescent="0.25">
      <c r="A478" s="6">
        <v>31</v>
      </c>
      <c r="B478" s="6" t="s">
        <v>11</v>
      </c>
      <c r="C478" s="6" t="s">
        <v>272</v>
      </c>
      <c r="D478" s="6" t="s">
        <v>30</v>
      </c>
      <c r="E478" s="6" t="s">
        <v>35</v>
      </c>
      <c r="F478" s="6" t="s">
        <v>558</v>
      </c>
      <c r="G478" s="6" t="s">
        <v>9</v>
      </c>
      <c r="H478" s="13">
        <v>30126487</v>
      </c>
      <c r="I478" s="13" t="str">
        <f t="shared" ref="I478:I481" si="237">CONCATENATE(H478,"-",G478)</f>
        <v>30126487-DISEÑO</v>
      </c>
      <c r="J478" s="17" t="s">
        <v>390</v>
      </c>
      <c r="K478" s="29">
        <v>60467000</v>
      </c>
      <c r="L478" s="41">
        <v>0</v>
      </c>
      <c r="M478" s="41">
        <v>10000000</v>
      </c>
      <c r="N478" s="41">
        <v>0</v>
      </c>
      <c r="O478" s="41">
        <v>0</v>
      </c>
      <c r="P478" s="41">
        <f t="shared" ref="P478:P481" si="238">N478+O478</f>
        <v>0</v>
      </c>
      <c r="Q478" s="41">
        <f t="shared" ref="Q478:Q481" si="239">M478-P478</f>
        <v>10000000</v>
      </c>
      <c r="R478" s="41">
        <f>K478-(L478+M478)</f>
        <v>50467000</v>
      </c>
      <c r="S478" s="56" t="s">
        <v>281</v>
      </c>
      <c r="T478" s="56" t="s">
        <v>308</v>
      </c>
      <c r="U478" s="2" t="str">
        <f>VLOOKUP(I478,RATES!K$2:L$952,2,FALSE)</f>
        <v>FI</v>
      </c>
    </row>
    <row r="479" spans="1:21" s="2" customFormat="1" ht="15" customHeight="1" outlineLevel="2" x14ac:dyDescent="0.25">
      <c r="A479" s="6">
        <v>31</v>
      </c>
      <c r="B479" s="6" t="s">
        <v>11</v>
      </c>
      <c r="C479" s="6" t="s">
        <v>276</v>
      </c>
      <c r="D479" s="6" t="s">
        <v>30</v>
      </c>
      <c r="E479" s="6" t="s">
        <v>35</v>
      </c>
      <c r="F479" s="6" t="s">
        <v>558</v>
      </c>
      <c r="G479" s="6" t="s">
        <v>168</v>
      </c>
      <c r="H479" s="13">
        <v>30126506</v>
      </c>
      <c r="I479" s="13" t="str">
        <f t="shared" si="237"/>
        <v>30126506-EJECUCION</v>
      </c>
      <c r="J479" s="17" t="s">
        <v>405</v>
      </c>
      <c r="K479" s="29">
        <v>599792000</v>
      </c>
      <c r="L479" s="41">
        <v>0</v>
      </c>
      <c r="M479" s="41">
        <v>100000000</v>
      </c>
      <c r="N479" s="41">
        <v>0</v>
      </c>
      <c r="O479" s="41">
        <v>0</v>
      </c>
      <c r="P479" s="41">
        <f t="shared" si="238"/>
        <v>0</v>
      </c>
      <c r="Q479" s="41">
        <f t="shared" si="239"/>
        <v>100000000</v>
      </c>
      <c r="R479" s="41">
        <f>K479-(L479+M479)</f>
        <v>499792000</v>
      </c>
      <c r="S479" s="56" t="s">
        <v>282</v>
      </c>
      <c r="T479" s="56" t="s">
        <v>8</v>
      </c>
      <c r="U479" s="2">
        <f>VLOOKUP(I479,RATES!K$2:L$952,2,FALSE)</f>
        <v>0</v>
      </c>
    </row>
    <row r="480" spans="1:21" s="2" customFormat="1" ht="15" customHeight="1" outlineLevel="2" x14ac:dyDescent="0.25">
      <c r="A480" s="6">
        <v>31</v>
      </c>
      <c r="B480" s="6" t="s">
        <v>11</v>
      </c>
      <c r="C480" s="6" t="s">
        <v>283</v>
      </c>
      <c r="D480" s="6" t="s">
        <v>30</v>
      </c>
      <c r="E480" s="6" t="s">
        <v>35</v>
      </c>
      <c r="F480" s="6" t="s">
        <v>14</v>
      </c>
      <c r="G480" s="6" t="s">
        <v>168</v>
      </c>
      <c r="H480" s="13">
        <v>30466394</v>
      </c>
      <c r="I480" s="13" t="str">
        <f t="shared" si="237"/>
        <v>30466394-EJECUCION</v>
      </c>
      <c r="J480" s="17" t="s">
        <v>367</v>
      </c>
      <c r="K480" s="29">
        <v>483702000</v>
      </c>
      <c r="L480" s="41">
        <v>0</v>
      </c>
      <c r="M480" s="41">
        <v>100000000</v>
      </c>
      <c r="N480" s="41">
        <v>0</v>
      </c>
      <c r="O480" s="41">
        <v>0</v>
      </c>
      <c r="P480" s="41">
        <f t="shared" si="238"/>
        <v>0</v>
      </c>
      <c r="Q480" s="41">
        <f t="shared" si="239"/>
        <v>100000000</v>
      </c>
      <c r="R480" s="41">
        <f>K480-(L480+M480)</f>
        <v>383702000</v>
      </c>
      <c r="S480" s="56" t="s">
        <v>281</v>
      </c>
      <c r="T480" s="56" t="s">
        <v>8</v>
      </c>
      <c r="U480" s="2" t="str">
        <f>VLOOKUP(I480,RATES!K$2:L$952,2,FALSE)</f>
        <v>RS</v>
      </c>
    </row>
    <row r="481" spans="1:21" s="2" customFormat="1" ht="15" customHeight="1" outlineLevel="2" x14ac:dyDescent="0.25">
      <c r="A481" s="6">
        <v>31</v>
      </c>
      <c r="B481" s="6" t="s">
        <v>11</v>
      </c>
      <c r="C481" s="6" t="s">
        <v>286</v>
      </c>
      <c r="D481" s="6" t="s">
        <v>30</v>
      </c>
      <c r="E481" s="6" t="s">
        <v>35</v>
      </c>
      <c r="F481" s="6" t="s">
        <v>558</v>
      </c>
      <c r="G481" s="6" t="s">
        <v>9</v>
      </c>
      <c r="H481" s="13">
        <v>30484393</v>
      </c>
      <c r="I481" s="13" t="str">
        <f t="shared" si="237"/>
        <v>30484393-DISEÑO</v>
      </c>
      <c r="J481" s="17" t="s">
        <v>449</v>
      </c>
      <c r="K481" s="29">
        <v>52500000</v>
      </c>
      <c r="L481" s="41">
        <v>0</v>
      </c>
      <c r="M481" s="41">
        <v>5000000</v>
      </c>
      <c r="N481" s="41">
        <v>0</v>
      </c>
      <c r="O481" s="41">
        <v>0</v>
      </c>
      <c r="P481" s="41">
        <f t="shared" si="238"/>
        <v>0</v>
      </c>
      <c r="Q481" s="41">
        <f t="shared" si="239"/>
        <v>5000000</v>
      </c>
      <c r="R481" s="41">
        <f>K481-(L481+M481)</f>
        <v>47500000</v>
      </c>
      <c r="S481" s="56" t="s">
        <v>281</v>
      </c>
      <c r="T481" s="56" t="s">
        <v>415</v>
      </c>
      <c r="U481" s="2">
        <f>VLOOKUP(I481,RATES!K$2:L$952,2,FALSE)</f>
        <v>0</v>
      </c>
    </row>
    <row r="482" spans="1:21" outlineLevel="2" x14ac:dyDescent="0.25">
      <c r="A482" s="8"/>
      <c r="B482" s="8"/>
      <c r="C482" s="8"/>
      <c r="D482" s="8"/>
      <c r="E482" s="8"/>
      <c r="F482" s="8"/>
      <c r="G482" s="8"/>
      <c r="H482" s="12"/>
      <c r="I482" s="12"/>
      <c r="J482" s="16" t="s">
        <v>291</v>
      </c>
      <c r="K482" s="30">
        <f t="shared" ref="K482:R482" si="240">SUBTOTAL(9,K478:K481)</f>
        <v>1196461000</v>
      </c>
      <c r="L482" s="30">
        <f t="shared" si="240"/>
        <v>0</v>
      </c>
      <c r="M482" s="30">
        <f t="shared" si="240"/>
        <v>215000000</v>
      </c>
      <c r="N482" s="30">
        <f t="shared" si="240"/>
        <v>0</v>
      </c>
      <c r="O482" s="30">
        <f t="shared" si="240"/>
        <v>0</v>
      </c>
      <c r="P482" s="30">
        <f t="shared" si="240"/>
        <v>0</v>
      </c>
      <c r="Q482" s="30">
        <f t="shared" si="240"/>
        <v>215000000</v>
      </c>
      <c r="R482" s="30">
        <f t="shared" si="240"/>
        <v>981461000</v>
      </c>
      <c r="S482" s="55"/>
      <c r="T482" s="55"/>
    </row>
    <row r="483" spans="1:21" outlineLevel="2" x14ac:dyDescent="0.25">
      <c r="A483" s="8"/>
      <c r="B483" s="8"/>
      <c r="C483" s="8"/>
      <c r="D483" s="8"/>
      <c r="E483" s="8"/>
      <c r="F483" s="8"/>
      <c r="G483" s="8"/>
      <c r="H483" s="12"/>
      <c r="I483" s="12"/>
      <c r="J483" s="18"/>
      <c r="K483" s="28"/>
      <c r="L483" s="40"/>
      <c r="M483" s="40"/>
      <c r="N483" s="40"/>
      <c r="O483" s="40"/>
      <c r="P483" s="40"/>
      <c r="Q483" s="40"/>
      <c r="R483" s="40"/>
      <c r="S483" s="55"/>
      <c r="T483" s="55"/>
    </row>
    <row r="484" spans="1:21" ht="18.75" outlineLevel="1" x14ac:dyDescent="0.3">
      <c r="A484" s="8"/>
      <c r="B484" s="8"/>
      <c r="C484" s="8"/>
      <c r="D484" s="8"/>
      <c r="E484" s="9"/>
      <c r="F484" s="8"/>
      <c r="G484" s="8"/>
      <c r="H484" s="12"/>
      <c r="I484" s="12"/>
      <c r="J484" s="53" t="s">
        <v>189</v>
      </c>
      <c r="K484" s="54">
        <f t="shared" ref="K484:R484" si="241">K482+K475+K469</f>
        <v>3241217715</v>
      </c>
      <c r="L484" s="54">
        <f t="shared" si="241"/>
        <v>864484631</v>
      </c>
      <c r="M484" s="54">
        <f t="shared" si="241"/>
        <v>760269904</v>
      </c>
      <c r="N484" s="54">
        <f t="shared" si="241"/>
        <v>0</v>
      </c>
      <c r="O484" s="54">
        <f t="shared" si="241"/>
        <v>0</v>
      </c>
      <c r="P484" s="54">
        <f t="shared" si="241"/>
        <v>0</v>
      </c>
      <c r="Q484" s="54">
        <f t="shared" si="241"/>
        <v>760269904</v>
      </c>
      <c r="R484" s="54">
        <f t="shared" si="241"/>
        <v>1616463180</v>
      </c>
      <c r="S484" s="55"/>
      <c r="T484" s="55"/>
    </row>
    <row r="485" spans="1:21" s="3" customFormat="1" outlineLevel="1" x14ac:dyDescent="0.25">
      <c r="A485" s="8"/>
      <c r="B485" s="8"/>
      <c r="C485" s="8"/>
      <c r="D485" s="8"/>
      <c r="E485" s="9"/>
      <c r="F485" s="8"/>
      <c r="G485" s="8"/>
      <c r="H485" s="12"/>
      <c r="I485" s="12"/>
      <c r="J485" s="20"/>
      <c r="K485" s="32"/>
      <c r="L485" s="42"/>
      <c r="M485" s="42"/>
      <c r="N485" s="42"/>
      <c r="O485" s="42"/>
      <c r="P485" s="42"/>
      <c r="Q485" s="42"/>
      <c r="R485" s="42"/>
      <c r="S485" s="55"/>
      <c r="T485" s="55"/>
    </row>
    <row r="486" spans="1:21" ht="26.25" outlineLevel="1" x14ac:dyDescent="0.4">
      <c r="A486" s="8"/>
      <c r="B486" s="8"/>
      <c r="C486" s="8"/>
      <c r="D486" s="8"/>
      <c r="E486" s="9"/>
      <c r="F486" s="8"/>
      <c r="G486" s="8"/>
      <c r="H486" s="12"/>
      <c r="I486" s="12"/>
      <c r="J486" s="65" t="s">
        <v>566</v>
      </c>
      <c r="K486" s="32"/>
      <c r="L486" s="42"/>
      <c r="M486" s="42"/>
      <c r="N486" s="42"/>
      <c r="O486" s="42"/>
      <c r="P486" s="42"/>
      <c r="Q486" s="42"/>
      <c r="R486" s="42"/>
      <c r="S486" s="55"/>
      <c r="T486" s="55"/>
    </row>
    <row r="487" spans="1:21" outlineLevel="1" x14ac:dyDescent="0.25">
      <c r="A487" s="8"/>
      <c r="B487" s="8"/>
      <c r="C487" s="8"/>
      <c r="D487" s="8"/>
      <c r="E487" s="9"/>
      <c r="F487" s="8"/>
      <c r="G487" s="8"/>
      <c r="H487" s="12"/>
      <c r="I487" s="12"/>
      <c r="J487" s="23" t="s">
        <v>271</v>
      </c>
      <c r="K487" s="32"/>
      <c r="L487" s="42"/>
      <c r="M487" s="42"/>
      <c r="N487" s="42"/>
      <c r="O487" s="42"/>
      <c r="P487" s="42"/>
      <c r="Q487" s="42"/>
      <c r="R487" s="42"/>
      <c r="S487" s="55"/>
      <c r="T487" s="55"/>
    </row>
    <row r="488" spans="1:21" s="2" customFormat="1" ht="15" customHeight="1" outlineLevel="2" x14ac:dyDescent="0.25">
      <c r="A488" s="6">
        <v>31</v>
      </c>
      <c r="B488" s="6" t="s">
        <v>5</v>
      </c>
      <c r="C488" s="6" t="s">
        <v>288</v>
      </c>
      <c r="D488" s="6" t="s">
        <v>30</v>
      </c>
      <c r="E488" s="6" t="s">
        <v>321</v>
      </c>
      <c r="F488" s="6" t="s">
        <v>558</v>
      </c>
      <c r="G488" s="6" t="s">
        <v>9</v>
      </c>
      <c r="H488" s="13">
        <v>30095333</v>
      </c>
      <c r="I488" s="13" t="str">
        <f t="shared" ref="I488:I489" si="242">CONCATENATE(H488,"-",G488)</f>
        <v>30095333-DISEÑO</v>
      </c>
      <c r="J488" s="17" t="s">
        <v>322</v>
      </c>
      <c r="K488" s="29">
        <v>178850000</v>
      </c>
      <c r="L488" s="41">
        <v>94201000</v>
      </c>
      <c r="M488" s="41">
        <v>84649000</v>
      </c>
      <c r="N488" s="41">
        <v>0</v>
      </c>
      <c r="O488" s="41">
        <v>0</v>
      </c>
      <c r="P488" s="41">
        <f t="shared" ref="P488:P489" si="243">N488+O488</f>
        <v>0</v>
      </c>
      <c r="Q488" s="41">
        <f t="shared" ref="Q488:Q489" si="244">M488-P488</f>
        <v>84649000</v>
      </c>
      <c r="R488" s="41">
        <f>K488-(L488+M488)</f>
        <v>0</v>
      </c>
      <c r="S488" s="56" t="s">
        <v>273</v>
      </c>
      <c r="T488" s="56" t="s">
        <v>8</v>
      </c>
      <c r="U488" s="2" t="str">
        <f>VLOOKUP(I488,RATES!K$2:L$952,2,FALSE)</f>
        <v>RS</v>
      </c>
    </row>
    <row r="489" spans="1:21" s="2" customFormat="1" ht="15" customHeight="1" outlineLevel="2" x14ac:dyDescent="0.25">
      <c r="A489" s="6">
        <v>31</v>
      </c>
      <c r="B489" s="6" t="s">
        <v>5</v>
      </c>
      <c r="C489" s="6" t="s">
        <v>272</v>
      </c>
      <c r="D489" s="6" t="s">
        <v>30</v>
      </c>
      <c r="E489" s="6" t="s">
        <v>321</v>
      </c>
      <c r="F489" s="6" t="s">
        <v>6</v>
      </c>
      <c r="G489" s="6" t="s">
        <v>168</v>
      </c>
      <c r="H489" s="13">
        <v>30093309</v>
      </c>
      <c r="I489" s="13" t="str">
        <f t="shared" si="242"/>
        <v>30093309-EJECUCION</v>
      </c>
      <c r="J489" s="17" t="s">
        <v>64</v>
      </c>
      <c r="K489" s="29">
        <v>6706907019</v>
      </c>
      <c r="L489" s="41">
        <v>6264393668</v>
      </c>
      <c r="M489" s="41">
        <v>261842350</v>
      </c>
      <c r="N489" s="41">
        <v>0</v>
      </c>
      <c r="O489" s="41">
        <v>0</v>
      </c>
      <c r="P489" s="41">
        <f t="shared" si="243"/>
        <v>0</v>
      </c>
      <c r="Q489" s="41">
        <f t="shared" si="244"/>
        <v>261842350</v>
      </c>
      <c r="R489" s="41">
        <f>K489-(L489+M489)</f>
        <v>180671001</v>
      </c>
      <c r="S489" s="56" t="s">
        <v>273</v>
      </c>
      <c r="T489" s="56" t="s">
        <v>8</v>
      </c>
      <c r="U489" s="2" t="str">
        <f>VLOOKUP(I489,RATES!K$2:L$952,2,FALSE)</f>
        <v>RS</v>
      </c>
    </row>
    <row r="490" spans="1:21" outlineLevel="2" x14ac:dyDescent="0.25">
      <c r="A490" s="8"/>
      <c r="B490" s="8"/>
      <c r="C490" s="8"/>
      <c r="D490" s="8"/>
      <c r="E490" s="8"/>
      <c r="F490" s="8"/>
      <c r="G490" s="8"/>
      <c r="H490" s="12"/>
      <c r="I490" s="12"/>
      <c r="J490" s="22" t="s">
        <v>435</v>
      </c>
      <c r="K490" s="33">
        <f t="shared" ref="K490:R490" si="245">SUBTOTAL(9,K488:K489)</f>
        <v>6885757019</v>
      </c>
      <c r="L490" s="33">
        <f t="shared" si="245"/>
        <v>6358594668</v>
      </c>
      <c r="M490" s="33">
        <f t="shared" si="245"/>
        <v>346491350</v>
      </c>
      <c r="N490" s="33">
        <f t="shared" si="245"/>
        <v>0</v>
      </c>
      <c r="O490" s="33">
        <f t="shared" si="245"/>
        <v>0</v>
      </c>
      <c r="P490" s="33">
        <f t="shared" si="245"/>
        <v>0</v>
      </c>
      <c r="Q490" s="33">
        <f t="shared" si="245"/>
        <v>346491350</v>
      </c>
      <c r="R490" s="33">
        <f t="shared" si="245"/>
        <v>180671001</v>
      </c>
      <c r="S490" s="55"/>
      <c r="T490" s="55"/>
    </row>
    <row r="491" spans="1:21" outlineLevel="2" x14ac:dyDescent="0.25">
      <c r="A491" s="8"/>
      <c r="B491" s="8"/>
      <c r="C491" s="8"/>
      <c r="D491" s="8"/>
      <c r="E491" s="8"/>
      <c r="F491" s="8"/>
      <c r="G491" s="8"/>
      <c r="H491" s="12"/>
      <c r="I491" s="12"/>
      <c r="J491" s="18"/>
      <c r="K491" s="28"/>
      <c r="L491" s="40"/>
      <c r="M491" s="40"/>
      <c r="N491" s="40"/>
      <c r="O491" s="40"/>
      <c r="P491" s="40"/>
      <c r="Q491" s="40"/>
      <c r="R491" s="40"/>
      <c r="S491" s="55"/>
      <c r="T491" s="55"/>
    </row>
    <row r="492" spans="1:21" outlineLevel="2" x14ac:dyDescent="0.25">
      <c r="A492" s="8"/>
      <c r="B492" s="8"/>
      <c r="C492" s="8"/>
      <c r="D492" s="8"/>
      <c r="E492" s="8"/>
      <c r="F492" s="8"/>
      <c r="G492" s="8"/>
      <c r="H492" s="12"/>
      <c r="I492" s="12"/>
      <c r="J492" s="16" t="s">
        <v>278</v>
      </c>
      <c r="K492" s="28"/>
      <c r="L492" s="40"/>
      <c r="M492" s="40"/>
      <c r="N492" s="40"/>
      <c r="O492" s="40"/>
      <c r="P492" s="40"/>
      <c r="Q492" s="40"/>
      <c r="R492" s="40"/>
      <c r="S492" s="55"/>
      <c r="T492" s="55"/>
    </row>
    <row r="493" spans="1:21" s="2" customFormat="1" ht="15" customHeight="1" outlineLevel="2" x14ac:dyDescent="0.25">
      <c r="A493" s="6">
        <v>31</v>
      </c>
      <c r="B493" s="6" t="s">
        <v>11</v>
      </c>
      <c r="C493" s="6" t="s">
        <v>274</v>
      </c>
      <c r="D493" s="6" t="s">
        <v>30</v>
      </c>
      <c r="E493" s="6" t="s">
        <v>321</v>
      </c>
      <c r="F493" s="6" t="s">
        <v>558</v>
      </c>
      <c r="G493" s="6" t="s">
        <v>168</v>
      </c>
      <c r="H493" s="13">
        <v>30135738</v>
      </c>
      <c r="I493" s="13" t="str">
        <f t="shared" ref="I493:I497" si="246">CONCATENATE(H493,"-",G493)</f>
        <v>30135738-EJECUCION</v>
      </c>
      <c r="J493" s="17" t="s">
        <v>496</v>
      </c>
      <c r="K493" s="29">
        <v>645578000</v>
      </c>
      <c r="L493" s="41">
        <v>0</v>
      </c>
      <c r="M493" s="41">
        <v>64557800</v>
      </c>
      <c r="N493" s="41">
        <v>0</v>
      </c>
      <c r="O493" s="41">
        <v>0</v>
      </c>
      <c r="P493" s="41">
        <f t="shared" ref="P493:P497" si="247">N493+O493</f>
        <v>0</v>
      </c>
      <c r="Q493" s="41">
        <f t="shared" ref="Q493:Q497" si="248">M493-P493</f>
        <v>64557800</v>
      </c>
      <c r="R493" s="41">
        <f>K493-(L493+M493)</f>
        <v>581020200</v>
      </c>
      <c r="S493" s="56" t="s">
        <v>281</v>
      </c>
      <c r="T493" s="56" t="s">
        <v>296</v>
      </c>
      <c r="U493" s="2">
        <f>VLOOKUP(I493,RATES!K$2:L$952,2,FALSE)</f>
        <v>0</v>
      </c>
    </row>
    <row r="494" spans="1:21" s="2" customFormat="1" ht="15" customHeight="1" outlineLevel="2" x14ac:dyDescent="0.25">
      <c r="A494" s="6">
        <v>31</v>
      </c>
      <c r="B494" s="6" t="s">
        <v>11</v>
      </c>
      <c r="C494" s="6" t="s">
        <v>274</v>
      </c>
      <c r="D494" s="6" t="s">
        <v>30</v>
      </c>
      <c r="E494" s="6" t="s">
        <v>321</v>
      </c>
      <c r="F494" s="6" t="s">
        <v>558</v>
      </c>
      <c r="G494" s="6" t="s">
        <v>168</v>
      </c>
      <c r="H494" s="13">
        <v>30135739</v>
      </c>
      <c r="I494" s="13" t="str">
        <f t="shared" si="246"/>
        <v>30135739-EJECUCION</v>
      </c>
      <c r="J494" s="17" t="s">
        <v>361</v>
      </c>
      <c r="K494" s="29">
        <v>420194000</v>
      </c>
      <c r="L494" s="41">
        <v>0</v>
      </c>
      <c r="M494" s="41">
        <v>21009700</v>
      </c>
      <c r="N494" s="41">
        <v>0</v>
      </c>
      <c r="O494" s="41">
        <v>0</v>
      </c>
      <c r="P494" s="41">
        <f t="shared" si="247"/>
        <v>0</v>
      </c>
      <c r="Q494" s="41">
        <f t="shared" si="248"/>
        <v>21009700</v>
      </c>
      <c r="R494" s="41">
        <f>K494-(L494+M494)</f>
        <v>399184300</v>
      </c>
      <c r="S494" s="56" t="s">
        <v>281</v>
      </c>
      <c r="T494" s="56" t="s">
        <v>415</v>
      </c>
      <c r="U494" s="2">
        <f>VLOOKUP(I494,RATES!K$2:L$952,2,FALSE)</f>
        <v>0</v>
      </c>
    </row>
    <row r="495" spans="1:21" s="2" customFormat="1" ht="15" customHeight="1" outlineLevel="2" x14ac:dyDescent="0.25">
      <c r="A495" s="6">
        <v>29</v>
      </c>
      <c r="B495" s="6" t="s">
        <v>11</v>
      </c>
      <c r="C495" s="6" t="s">
        <v>272</v>
      </c>
      <c r="D495" s="6" t="s">
        <v>30</v>
      </c>
      <c r="E495" s="6" t="s">
        <v>36</v>
      </c>
      <c r="F495" s="6" t="s">
        <v>102</v>
      </c>
      <c r="G495" s="6" t="s">
        <v>168</v>
      </c>
      <c r="H495" s="13">
        <v>40001806</v>
      </c>
      <c r="I495" s="13" t="str">
        <f t="shared" si="246"/>
        <v>40001806-EJECUCION</v>
      </c>
      <c r="J495" s="17" t="s">
        <v>630</v>
      </c>
      <c r="K495" s="29">
        <v>90000000</v>
      </c>
      <c r="L495" s="41">
        <v>0</v>
      </c>
      <c r="M495" s="41">
        <v>5000000</v>
      </c>
      <c r="N495" s="41">
        <v>0</v>
      </c>
      <c r="O495" s="41">
        <v>0</v>
      </c>
      <c r="P495" s="41">
        <f t="shared" si="247"/>
        <v>0</v>
      </c>
      <c r="Q495" s="41">
        <f t="shared" si="248"/>
        <v>5000000</v>
      </c>
      <c r="R495" s="41">
        <f>K495-(L495+M495)</f>
        <v>85000000</v>
      </c>
      <c r="S495" s="56" t="s">
        <v>457</v>
      </c>
      <c r="T495" s="56" t="s">
        <v>415</v>
      </c>
      <c r="U495" s="2">
        <f>VLOOKUP(I495,RATES!K$2:L$952,2,FALSE)</f>
        <v>0</v>
      </c>
    </row>
    <row r="496" spans="1:21" s="2" customFormat="1" ht="15" customHeight="1" outlineLevel="2" x14ac:dyDescent="0.25">
      <c r="A496" s="6">
        <v>31</v>
      </c>
      <c r="B496" s="6" t="s">
        <v>11</v>
      </c>
      <c r="C496" s="6" t="s">
        <v>283</v>
      </c>
      <c r="D496" s="6" t="s">
        <v>30</v>
      </c>
      <c r="E496" s="6" t="s">
        <v>321</v>
      </c>
      <c r="F496" s="6" t="s">
        <v>14</v>
      </c>
      <c r="G496" s="6" t="s">
        <v>9</v>
      </c>
      <c r="H496" s="13">
        <v>30485181</v>
      </c>
      <c r="I496" s="13" t="str">
        <f t="shared" si="246"/>
        <v>30485181-DISEÑO</v>
      </c>
      <c r="J496" s="17" t="s">
        <v>450</v>
      </c>
      <c r="K496" s="29">
        <v>41000000</v>
      </c>
      <c r="L496" s="41">
        <v>0</v>
      </c>
      <c r="M496" s="41">
        <v>5000000</v>
      </c>
      <c r="N496" s="41">
        <v>0</v>
      </c>
      <c r="O496" s="41">
        <v>0</v>
      </c>
      <c r="P496" s="41">
        <f t="shared" si="247"/>
        <v>0</v>
      </c>
      <c r="Q496" s="41">
        <f t="shared" si="248"/>
        <v>5000000</v>
      </c>
      <c r="R496" s="41">
        <f>K496-(L496+M496)</f>
        <v>36000000</v>
      </c>
      <c r="S496" s="56" t="s">
        <v>281</v>
      </c>
      <c r="T496" s="56" t="s">
        <v>415</v>
      </c>
      <c r="U496" s="2">
        <f>VLOOKUP(I496,RATES!K$2:L$952,2,FALSE)</f>
        <v>0</v>
      </c>
    </row>
    <row r="497" spans="1:21" s="2" customFormat="1" ht="15" customHeight="1" outlineLevel="2" x14ac:dyDescent="0.25">
      <c r="A497" s="6">
        <v>31</v>
      </c>
      <c r="B497" s="6" t="s">
        <v>11</v>
      </c>
      <c r="C497" s="6" t="s">
        <v>275</v>
      </c>
      <c r="D497" s="6" t="s">
        <v>30</v>
      </c>
      <c r="E497" s="6" t="s">
        <v>321</v>
      </c>
      <c r="F497" s="6" t="s">
        <v>102</v>
      </c>
      <c r="G497" s="6" t="s">
        <v>168</v>
      </c>
      <c r="H497" s="13">
        <v>30135731</v>
      </c>
      <c r="I497" s="13" t="str">
        <f t="shared" si="246"/>
        <v>30135731-EJECUCION</v>
      </c>
      <c r="J497" s="17" t="s">
        <v>399</v>
      </c>
      <c r="K497" s="29">
        <v>900001000</v>
      </c>
      <c r="L497" s="41">
        <v>0</v>
      </c>
      <c r="M497" s="41">
        <v>40000000</v>
      </c>
      <c r="N497" s="41">
        <v>0</v>
      </c>
      <c r="O497" s="41">
        <v>0</v>
      </c>
      <c r="P497" s="41">
        <f t="shared" si="247"/>
        <v>0</v>
      </c>
      <c r="Q497" s="41">
        <f t="shared" si="248"/>
        <v>40000000</v>
      </c>
      <c r="R497" s="41">
        <f>K497-(L497+M497)</f>
        <v>860001000</v>
      </c>
      <c r="S497" s="56" t="s">
        <v>281</v>
      </c>
      <c r="T497" s="56" t="s">
        <v>415</v>
      </c>
      <c r="U497" s="2">
        <f>VLOOKUP(I497,RATES!K$2:L$952,2,FALSE)</f>
        <v>0</v>
      </c>
    </row>
    <row r="498" spans="1:21" outlineLevel="2" x14ac:dyDescent="0.25">
      <c r="A498" s="8"/>
      <c r="B498" s="8"/>
      <c r="C498" s="8"/>
      <c r="D498" s="8"/>
      <c r="E498" s="8"/>
      <c r="F498" s="8"/>
      <c r="G498" s="8"/>
      <c r="H498" s="12"/>
      <c r="I498" s="12"/>
      <c r="J498" s="16" t="s">
        <v>291</v>
      </c>
      <c r="K498" s="30">
        <f t="shared" ref="K498:R498" si="249">SUBTOTAL(9,K493:K497)</f>
        <v>2096773000</v>
      </c>
      <c r="L498" s="30">
        <f t="shared" si="249"/>
        <v>0</v>
      </c>
      <c r="M498" s="30">
        <f t="shared" si="249"/>
        <v>135567500</v>
      </c>
      <c r="N498" s="30">
        <f t="shared" si="249"/>
        <v>0</v>
      </c>
      <c r="O498" s="30">
        <f t="shared" si="249"/>
        <v>0</v>
      </c>
      <c r="P498" s="30">
        <f t="shared" si="249"/>
        <v>0</v>
      </c>
      <c r="Q498" s="30">
        <f t="shared" si="249"/>
        <v>135567500</v>
      </c>
      <c r="R498" s="30">
        <f t="shared" si="249"/>
        <v>1961205500</v>
      </c>
      <c r="S498" s="55"/>
      <c r="T498" s="55"/>
    </row>
    <row r="499" spans="1:21" ht="9.75" customHeight="1" outlineLevel="2" x14ac:dyDescent="0.25">
      <c r="A499" s="8"/>
      <c r="B499" s="8"/>
      <c r="C499" s="8"/>
      <c r="D499" s="8"/>
      <c r="E499" s="8"/>
      <c r="F499" s="8"/>
      <c r="G499" s="8"/>
      <c r="H499" s="12"/>
      <c r="I499" s="12"/>
      <c r="J499" s="18"/>
      <c r="K499" s="28"/>
      <c r="L499" s="40"/>
      <c r="M499" s="40"/>
      <c r="N499" s="40"/>
      <c r="O499" s="40"/>
      <c r="P499" s="40"/>
      <c r="Q499" s="40"/>
      <c r="R499" s="40"/>
      <c r="S499" s="55"/>
      <c r="T499" s="55"/>
    </row>
    <row r="500" spans="1:21" ht="18.75" outlineLevel="1" x14ac:dyDescent="0.3">
      <c r="A500" s="8"/>
      <c r="B500" s="8"/>
      <c r="C500" s="8"/>
      <c r="D500" s="8"/>
      <c r="E500" s="9"/>
      <c r="F500" s="8"/>
      <c r="G500" s="8"/>
      <c r="H500" s="12"/>
      <c r="I500" s="12"/>
      <c r="J500" s="53" t="s">
        <v>190</v>
      </c>
      <c r="K500" s="54">
        <f t="shared" ref="K500:R500" si="250">K498+K490</f>
        <v>8982530019</v>
      </c>
      <c r="L500" s="54">
        <f t="shared" si="250"/>
        <v>6358594668</v>
      </c>
      <c r="M500" s="54">
        <f t="shared" si="250"/>
        <v>482058850</v>
      </c>
      <c r="N500" s="54">
        <f t="shared" si="250"/>
        <v>0</v>
      </c>
      <c r="O500" s="54">
        <f t="shared" si="250"/>
        <v>0</v>
      </c>
      <c r="P500" s="54">
        <f t="shared" si="250"/>
        <v>0</v>
      </c>
      <c r="Q500" s="54">
        <f t="shared" si="250"/>
        <v>482058850</v>
      </c>
      <c r="R500" s="54">
        <f t="shared" si="250"/>
        <v>2141876501</v>
      </c>
      <c r="S500" s="55"/>
      <c r="T500" s="55"/>
    </row>
    <row r="501" spans="1:21" s="3" customFormat="1" ht="10.5" customHeight="1" outlineLevel="1" x14ac:dyDescent="0.25">
      <c r="A501" s="8"/>
      <c r="B501" s="8"/>
      <c r="C501" s="8"/>
      <c r="D501" s="8"/>
      <c r="E501" s="9"/>
      <c r="F501" s="8"/>
      <c r="G501" s="8"/>
      <c r="H501" s="12"/>
      <c r="I501" s="12"/>
      <c r="J501" s="20"/>
      <c r="K501" s="32"/>
      <c r="L501" s="42"/>
      <c r="M501" s="42"/>
      <c r="N501" s="42"/>
      <c r="O501" s="42"/>
      <c r="P501" s="42"/>
      <c r="Q501" s="42"/>
      <c r="R501" s="42"/>
      <c r="S501" s="55"/>
      <c r="T501" s="55"/>
    </row>
    <row r="502" spans="1:21" ht="26.25" outlineLevel="1" x14ac:dyDescent="0.4">
      <c r="A502" s="8"/>
      <c r="B502" s="8"/>
      <c r="C502" s="8"/>
      <c r="D502" s="8"/>
      <c r="E502" s="9"/>
      <c r="F502" s="8"/>
      <c r="G502" s="8"/>
      <c r="H502" s="12"/>
      <c r="I502" s="12"/>
      <c r="J502" s="65" t="s">
        <v>224</v>
      </c>
      <c r="K502" s="32"/>
      <c r="L502" s="42"/>
      <c r="M502" s="42"/>
      <c r="N502" s="42"/>
      <c r="O502" s="42"/>
      <c r="P502" s="42"/>
      <c r="Q502" s="42"/>
      <c r="R502" s="42"/>
      <c r="S502" s="55"/>
      <c r="T502" s="55"/>
    </row>
    <row r="503" spans="1:21" outlineLevel="1" x14ac:dyDescent="0.25">
      <c r="A503" s="8"/>
      <c r="B503" s="8"/>
      <c r="C503" s="8"/>
      <c r="D503" s="8"/>
      <c r="E503" s="9"/>
      <c r="F503" s="8"/>
      <c r="G503" s="8"/>
      <c r="H503" s="12"/>
      <c r="I503" s="12"/>
      <c r="J503" s="23" t="s">
        <v>271</v>
      </c>
      <c r="K503" s="32"/>
      <c r="L503" s="42"/>
      <c r="M503" s="42"/>
      <c r="N503" s="42"/>
      <c r="O503" s="42"/>
      <c r="P503" s="42"/>
      <c r="Q503" s="42"/>
      <c r="R503" s="42"/>
      <c r="S503" s="55"/>
      <c r="T503" s="55"/>
    </row>
    <row r="504" spans="1:21" s="2" customFormat="1" ht="15" customHeight="1" outlineLevel="1" x14ac:dyDescent="0.25">
      <c r="A504" s="10">
        <v>31</v>
      </c>
      <c r="B504" s="10" t="s">
        <v>5</v>
      </c>
      <c r="C504" s="10" t="s">
        <v>288</v>
      </c>
      <c r="D504" s="10" t="s">
        <v>30</v>
      </c>
      <c r="E504" s="10" t="s">
        <v>36</v>
      </c>
      <c r="F504" s="10" t="s">
        <v>102</v>
      </c>
      <c r="G504" s="6" t="s">
        <v>168</v>
      </c>
      <c r="H504" s="14">
        <v>30094005</v>
      </c>
      <c r="I504" s="13" t="str">
        <f t="shared" ref="I504:I505" si="251">CONCATENATE(H504,"-",G504)</f>
        <v>30094005-EJECUCION</v>
      </c>
      <c r="J504" s="24" t="s">
        <v>59</v>
      </c>
      <c r="K504" s="34">
        <v>746000000</v>
      </c>
      <c r="L504" s="41">
        <v>683623581</v>
      </c>
      <c r="M504" s="43">
        <v>55116237</v>
      </c>
      <c r="N504" s="41">
        <v>0</v>
      </c>
      <c r="O504" s="41">
        <v>0</v>
      </c>
      <c r="P504" s="41">
        <f t="shared" ref="P504:P505" si="252">N504+O504</f>
        <v>0</v>
      </c>
      <c r="Q504" s="41">
        <f t="shared" ref="Q504:Q505" si="253">M504-P504</f>
        <v>55116237</v>
      </c>
      <c r="R504" s="41">
        <f>K504-(L504+M504)</f>
        <v>7260182</v>
      </c>
      <c r="S504" s="56" t="s">
        <v>273</v>
      </c>
      <c r="T504" s="56" t="s">
        <v>8</v>
      </c>
      <c r="U504" s="2">
        <f>VLOOKUP(I504,RATES!K$2:L$952,2,FALSE)</f>
        <v>0</v>
      </c>
    </row>
    <row r="505" spans="1:21" s="2" customFormat="1" ht="15" customHeight="1" outlineLevel="1" x14ac:dyDescent="0.25">
      <c r="A505" s="10">
        <v>31</v>
      </c>
      <c r="B505" s="10" t="s">
        <v>5</v>
      </c>
      <c r="C505" s="6" t="s">
        <v>286</v>
      </c>
      <c r="D505" s="10" t="s">
        <v>30</v>
      </c>
      <c r="E505" s="10" t="s">
        <v>36</v>
      </c>
      <c r="F505" s="6" t="s">
        <v>558</v>
      </c>
      <c r="G505" s="6" t="s">
        <v>168</v>
      </c>
      <c r="H505" s="14">
        <v>30129912</v>
      </c>
      <c r="I505" s="13" t="str">
        <f t="shared" si="251"/>
        <v>30129912-EJECUCION</v>
      </c>
      <c r="J505" s="24" t="s">
        <v>543</v>
      </c>
      <c r="K505" s="34">
        <v>93394000</v>
      </c>
      <c r="L505" s="41">
        <v>30129912</v>
      </c>
      <c r="M505" s="43">
        <v>32129200</v>
      </c>
      <c r="N505" s="41">
        <v>0</v>
      </c>
      <c r="O505" s="41">
        <v>0</v>
      </c>
      <c r="P505" s="41">
        <f t="shared" si="252"/>
        <v>0</v>
      </c>
      <c r="Q505" s="41">
        <f t="shared" si="253"/>
        <v>32129200</v>
      </c>
      <c r="R505" s="41">
        <f>K505-(L505+M505)</f>
        <v>31134888</v>
      </c>
      <c r="S505" s="56" t="s">
        <v>273</v>
      </c>
      <c r="T505" s="56" t="s">
        <v>8</v>
      </c>
      <c r="U505" s="2" t="e">
        <f>VLOOKUP(I505,RATES!K$2:L$952,2,FALSE)</f>
        <v>#N/A</v>
      </c>
    </row>
    <row r="506" spans="1:21" outlineLevel="1" x14ac:dyDescent="0.25">
      <c r="A506" s="8"/>
      <c r="B506" s="8"/>
      <c r="C506" s="8"/>
      <c r="D506" s="8"/>
      <c r="E506" s="9"/>
      <c r="F506" s="8"/>
      <c r="G506" s="8"/>
      <c r="H506" s="12"/>
      <c r="I506" s="12"/>
      <c r="J506" s="22" t="s">
        <v>435</v>
      </c>
      <c r="K506" s="33">
        <f t="shared" ref="K506:R506" si="254">SUBTOTAL(9,K504:K505)</f>
        <v>839394000</v>
      </c>
      <c r="L506" s="33">
        <f t="shared" si="254"/>
        <v>713753493</v>
      </c>
      <c r="M506" s="33">
        <f t="shared" si="254"/>
        <v>87245437</v>
      </c>
      <c r="N506" s="33">
        <f t="shared" si="254"/>
        <v>0</v>
      </c>
      <c r="O506" s="33">
        <f t="shared" si="254"/>
        <v>0</v>
      </c>
      <c r="P506" s="33">
        <f t="shared" si="254"/>
        <v>0</v>
      </c>
      <c r="Q506" s="33">
        <f t="shared" si="254"/>
        <v>87245437</v>
      </c>
      <c r="R506" s="33">
        <f t="shared" si="254"/>
        <v>38395070</v>
      </c>
      <c r="S506" s="55"/>
      <c r="T506" s="55"/>
    </row>
    <row r="507" spans="1:21" s="3" customFormat="1" outlineLevel="1" x14ac:dyDescent="0.25">
      <c r="E507" s="5"/>
      <c r="H507" s="15"/>
      <c r="I507" s="15"/>
      <c r="J507" s="20"/>
      <c r="K507" s="35"/>
      <c r="L507" s="44"/>
      <c r="M507" s="44"/>
      <c r="N507" s="44"/>
      <c r="O507" s="44"/>
      <c r="P507" s="44"/>
      <c r="Q507" s="44"/>
      <c r="R507" s="44"/>
      <c r="S507" s="58"/>
      <c r="T507" s="58"/>
    </row>
    <row r="508" spans="1:21" outlineLevel="1" x14ac:dyDescent="0.25">
      <c r="A508" s="8"/>
      <c r="B508" s="8"/>
      <c r="C508" s="8"/>
      <c r="D508" s="8"/>
      <c r="E508" s="9"/>
      <c r="F508" s="8"/>
      <c r="G508" s="8"/>
      <c r="H508" s="12"/>
      <c r="I508" s="12"/>
      <c r="J508" s="16" t="s">
        <v>436</v>
      </c>
      <c r="K508" s="32"/>
      <c r="L508" s="42"/>
      <c r="M508" s="42"/>
      <c r="N508" s="42"/>
      <c r="O508" s="42"/>
      <c r="P508" s="42"/>
      <c r="Q508" s="42"/>
      <c r="R508" s="42"/>
      <c r="S508" s="55"/>
      <c r="T508" s="55"/>
    </row>
    <row r="509" spans="1:21" s="2" customFormat="1" ht="15" customHeight="1" outlineLevel="2" x14ac:dyDescent="0.25">
      <c r="A509" s="6">
        <v>31</v>
      </c>
      <c r="B509" s="6" t="s">
        <v>56</v>
      </c>
      <c r="C509" s="6" t="s">
        <v>283</v>
      </c>
      <c r="D509" s="6" t="s">
        <v>30</v>
      </c>
      <c r="E509" s="6" t="s">
        <v>36</v>
      </c>
      <c r="F509" s="6" t="s">
        <v>14</v>
      </c>
      <c r="G509" s="6" t="s">
        <v>168</v>
      </c>
      <c r="H509" s="13">
        <v>30395727</v>
      </c>
      <c r="I509" s="13" t="str">
        <f t="shared" ref="I509:I510" si="255">CONCATENATE(H509,"-",G509)</f>
        <v>30395727-EJECUCION</v>
      </c>
      <c r="J509" s="17" t="s">
        <v>324</v>
      </c>
      <c r="K509" s="29">
        <v>566452000</v>
      </c>
      <c r="L509" s="41">
        <v>0</v>
      </c>
      <c r="M509" s="41">
        <v>113290400</v>
      </c>
      <c r="N509" s="41">
        <v>0</v>
      </c>
      <c r="O509" s="41">
        <v>0</v>
      </c>
      <c r="P509" s="41">
        <f t="shared" ref="P509:P510" si="256">N509+O509</f>
        <v>0</v>
      </c>
      <c r="Q509" s="41">
        <f t="shared" ref="Q509:Q510" si="257">M509-P509</f>
        <v>113290400</v>
      </c>
      <c r="R509" s="41">
        <f>K509-(L509+M509)</f>
        <v>453161600</v>
      </c>
      <c r="S509" s="56" t="s">
        <v>277</v>
      </c>
      <c r="T509" s="56" t="s">
        <v>8</v>
      </c>
      <c r="U509" s="2" t="str">
        <f>VLOOKUP(I509,RATES!K$2:L$952,2,FALSE)</f>
        <v>RS</v>
      </c>
    </row>
    <row r="510" spans="1:21" s="2" customFormat="1" ht="15" customHeight="1" outlineLevel="2" x14ac:dyDescent="0.25">
      <c r="A510" s="6">
        <v>31</v>
      </c>
      <c r="B510" s="6" t="s">
        <v>56</v>
      </c>
      <c r="C510" s="6" t="s">
        <v>288</v>
      </c>
      <c r="D510" s="6" t="s">
        <v>30</v>
      </c>
      <c r="E510" s="6" t="s">
        <v>36</v>
      </c>
      <c r="F510" s="6" t="s">
        <v>558</v>
      </c>
      <c r="G510" s="6" t="s">
        <v>168</v>
      </c>
      <c r="H510" s="13">
        <v>30134014</v>
      </c>
      <c r="I510" s="13" t="str">
        <f t="shared" si="255"/>
        <v>30134014-EJECUCION</v>
      </c>
      <c r="J510" s="17" t="s">
        <v>323</v>
      </c>
      <c r="K510" s="29">
        <v>370366000</v>
      </c>
      <c r="L510" s="41">
        <v>0</v>
      </c>
      <c r="M510" s="41">
        <v>100000000</v>
      </c>
      <c r="N510" s="41">
        <v>0</v>
      </c>
      <c r="O510" s="41">
        <v>0</v>
      </c>
      <c r="P510" s="41">
        <f t="shared" si="256"/>
        <v>0</v>
      </c>
      <c r="Q510" s="41">
        <f t="shared" si="257"/>
        <v>100000000</v>
      </c>
      <c r="R510" s="41">
        <f>K510-(L510+M510)</f>
        <v>270366000</v>
      </c>
      <c r="S510" s="56" t="s">
        <v>512</v>
      </c>
      <c r="T510" s="56" t="s">
        <v>8</v>
      </c>
      <c r="U510" s="2" t="str">
        <f>VLOOKUP(I510,RATES!K$2:L$952,2,FALSE)</f>
        <v>RS</v>
      </c>
    </row>
    <row r="511" spans="1:21" outlineLevel="2" x14ac:dyDescent="0.25">
      <c r="A511" s="8"/>
      <c r="B511" s="8"/>
      <c r="C511" s="8"/>
      <c r="D511" s="8"/>
      <c r="E511" s="8"/>
      <c r="F511" s="8"/>
      <c r="G511" s="8"/>
      <c r="H511" s="12"/>
      <c r="I511" s="12"/>
      <c r="J511" s="16" t="s">
        <v>336</v>
      </c>
      <c r="K511" s="30">
        <f>SUBTOTAL(9,K509:K510)</f>
        <v>936818000</v>
      </c>
      <c r="L511" s="30">
        <f>SUBTOTAL(9,L509:L510)</f>
        <v>0</v>
      </c>
      <c r="M511" s="30">
        <f t="shared" ref="M511:R511" si="258">SUBTOTAL(9,M509:M510)</f>
        <v>213290400</v>
      </c>
      <c r="N511" s="30">
        <f t="shared" si="258"/>
        <v>0</v>
      </c>
      <c r="O511" s="30">
        <f t="shared" si="258"/>
        <v>0</v>
      </c>
      <c r="P511" s="30">
        <f t="shared" si="258"/>
        <v>0</v>
      </c>
      <c r="Q511" s="30">
        <f t="shared" si="258"/>
        <v>213290400</v>
      </c>
      <c r="R511" s="30">
        <f t="shared" si="258"/>
        <v>723527600</v>
      </c>
      <c r="S511" s="55"/>
      <c r="T511" s="55"/>
    </row>
    <row r="512" spans="1:21" outlineLevel="2" x14ac:dyDescent="0.25">
      <c r="A512" s="8"/>
      <c r="B512" s="8"/>
      <c r="C512" s="8"/>
      <c r="D512" s="8"/>
      <c r="E512" s="8"/>
      <c r="F512" s="8"/>
      <c r="G512" s="8"/>
      <c r="H512" s="12"/>
      <c r="I512" s="12"/>
      <c r="J512" s="18"/>
      <c r="K512" s="28"/>
      <c r="L512" s="40"/>
      <c r="M512" s="40"/>
      <c r="N512" s="40"/>
      <c r="O512" s="40"/>
      <c r="P512" s="40"/>
      <c r="Q512" s="40"/>
      <c r="R512" s="40"/>
      <c r="S512" s="55"/>
      <c r="T512" s="55"/>
    </row>
    <row r="513" spans="1:21" outlineLevel="2" x14ac:dyDescent="0.25">
      <c r="A513" s="8"/>
      <c r="B513" s="8"/>
      <c r="C513" s="8"/>
      <c r="D513" s="8"/>
      <c r="E513" s="8"/>
      <c r="F513" s="8"/>
      <c r="G513" s="8"/>
      <c r="H513" s="12"/>
      <c r="I513" s="12"/>
      <c r="J513" s="16" t="s">
        <v>278</v>
      </c>
      <c r="K513" s="28"/>
      <c r="L513" s="40"/>
      <c r="M513" s="40"/>
      <c r="N513" s="40"/>
      <c r="O513" s="40"/>
      <c r="P513" s="40"/>
      <c r="Q513" s="40"/>
      <c r="R513" s="40"/>
      <c r="S513" s="55"/>
      <c r="T513" s="55"/>
    </row>
    <row r="514" spans="1:21" s="2" customFormat="1" ht="15" customHeight="1" outlineLevel="2" x14ac:dyDescent="0.25">
      <c r="A514" s="6">
        <v>29</v>
      </c>
      <c r="B514" s="6" t="s">
        <v>11</v>
      </c>
      <c r="C514" s="6" t="s">
        <v>286</v>
      </c>
      <c r="D514" s="6" t="s">
        <v>30</v>
      </c>
      <c r="E514" s="6" t="s">
        <v>36</v>
      </c>
      <c r="F514" s="6" t="s">
        <v>13</v>
      </c>
      <c r="G514" s="6" t="s">
        <v>168</v>
      </c>
      <c r="H514" s="13">
        <v>30438574</v>
      </c>
      <c r="I514" s="13" t="str">
        <f t="shared" ref="I514:I518" si="259">CONCATENATE(H514,"-",G514)</f>
        <v>30438574-EJECUCION</v>
      </c>
      <c r="J514" s="17" t="s">
        <v>497</v>
      </c>
      <c r="K514" s="29">
        <v>348663000</v>
      </c>
      <c r="L514" s="41">
        <v>0</v>
      </c>
      <c r="M514" s="41">
        <v>30000000</v>
      </c>
      <c r="N514" s="41">
        <v>0</v>
      </c>
      <c r="O514" s="41">
        <v>0</v>
      </c>
      <c r="P514" s="41">
        <f t="shared" ref="P514:P518" si="260">N514+O514</f>
        <v>0</v>
      </c>
      <c r="Q514" s="41">
        <f t="shared" ref="Q514:Q518" si="261">M514-P514</f>
        <v>30000000</v>
      </c>
      <c r="R514" s="41">
        <f>K514-(L514+M514)</f>
        <v>318663000</v>
      </c>
      <c r="S514" s="56" t="s">
        <v>281</v>
      </c>
      <c r="T514" s="56" t="s">
        <v>515</v>
      </c>
      <c r="U514" s="2">
        <f>VLOOKUP(I514,RATES!K$2:L$952,2,FALSE)</f>
        <v>0</v>
      </c>
    </row>
    <row r="515" spans="1:21" s="2" customFormat="1" ht="15" customHeight="1" outlineLevel="2" x14ac:dyDescent="0.25">
      <c r="A515" s="6">
        <v>29</v>
      </c>
      <c r="B515" s="6" t="s">
        <v>11</v>
      </c>
      <c r="C515" s="6" t="s">
        <v>275</v>
      </c>
      <c r="D515" s="6" t="s">
        <v>30</v>
      </c>
      <c r="E515" s="6" t="s">
        <v>36</v>
      </c>
      <c r="F515" s="6" t="s">
        <v>102</v>
      </c>
      <c r="G515" s="6" t="s">
        <v>168</v>
      </c>
      <c r="H515" s="13">
        <v>30485210</v>
      </c>
      <c r="I515" s="13" t="str">
        <f t="shared" si="259"/>
        <v>30485210-EJECUCION</v>
      </c>
      <c r="J515" s="17" t="s">
        <v>622</v>
      </c>
      <c r="K515" s="29">
        <v>266381000</v>
      </c>
      <c r="L515" s="41">
        <v>0</v>
      </c>
      <c r="M515" s="41">
        <v>266381000</v>
      </c>
      <c r="N515" s="41">
        <v>0</v>
      </c>
      <c r="O515" s="41">
        <v>0</v>
      </c>
      <c r="P515" s="41">
        <f t="shared" si="260"/>
        <v>0</v>
      </c>
      <c r="Q515" s="41">
        <f t="shared" si="261"/>
        <v>266381000</v>
      </c>
      <c r="R515" s="41">
        <f>K515-(L515+M515)</f>
        <v>0</v>
      </c>
      <c r="S515" s="56" t="s">
        <v>457</v>
      </c>
      <c r="T515" s="56" t="s">
        <v>10</v>
      </c>
      <c r="U515" s="2">
        <f>VLOOKUP(I515,RATES!K$2:L$952,2,FALSE)</f>
        <v>0</v>
      </c>
    </row>
    <row r="516" spans="1:21" s="2" customFormat="1" ht="15" customHeight="1" outlineLevel="2" x14ac:dyDescent="0.25">
      <c r="A516" s="6">
        <v>31</v>
      </c>
      <c r="B516" s="6" t="s">
        <v>11</v>
      </c>
      <c r="C516" s="6" t="s">
        <v>272</v>
      </c>
      <c r="D516" s="6" t="s">
        <v>30</v>
      </c>
      <c r="E516" s="6" t="s">
        <v>36</v>
      </c>
      <c r="F516" s="6" t="s">
        <v>6</v>
      </c>
      <c r="G516" s="6" t="s">
        <v>168</v>
      </c>
      <c r="H516" s="13">
        <v>30134013</v>
      </c>
      <c r="I516" s="13" t="str">
        <f t="shared" si="259"/>
        <v>30134013-EJECUCION</v>
      </c>
      <c r="J516" s="17" t="s">
        <v>640</v>
      </c>
      <c r="K516" s="29">
        <v>695821000</v>
      </c>
      <c r="L516" s="41">
        <v>0</v>
      </c>
      <c r="M516" s="41">
        <v>0</v>
      </c>
      <c r="N516" s="41">
        <v>0</v>
      </c>
      <c r="O516" s="41">
        <v>0</v>
      </c>
      <c r="P516" s="41">
        <f t="shared" si="260"/>
        <v>0</v>
      </c>
      <c r="Q516" s="41">
        <f t="shared" si="261"/>
        <v>0</v>
      </c>
      <c r="R516" s="41">
        <f>K516-(L516+M516)</f>
        <v>695821000</v>
      </c>
      <c r="S516" s="56" t="s">
        <v>281</v>
      </c>
      <c r="T516" s="56" t="s">
        <v>415</v>
      </c>
      <c r="U516" s="2">
        <f>VLOOKUP(I516,RATES!K$2:L$952,2,FALSE)</f>
        <v>0</v>
      </c>
    </row>
    <row r="517" spans="1:21" s="2" customFormat="1" ht="15" customHeight="1" outlineLevel="2" x14ac:dyDescent="0.25">
      <c r="A517" s="6">
        <v>31</v>
      </c>
      <c r="B517" s="6" t="s">
        <v>11</v>
      </c>
      <c r="C517" s="6" t="s">
        <v>288</v>
      </c>
      <c r="D517" s="6" t="s">
        <v>30</v>
      </c>
      <c r="E517" s="6" t="s">
        <v>36</v>
      </c>
      <c r="F517" s="6" t="s">
        <v>558</v>
      </c>
      <c r="G517" s="6" t="s">
        <v>9</v>
      </c>
      <c r="H517" s="13">
        <v>40001662</v>
      </c>
      <c r="I517" s="13" t="str">
        <f t="shared" si="259"/>
        <v>40001662-DISEÑO</v>
      </c>
      <c r="J517" s="17" t="s">
        <v>607</v>
      </c>
      <c r="K517" s="29">
        <v>30000000</v>
      </c>
      <c r="L517" s="41">
        <v>0</v>
      </c>
      <c r="M517" s="41">
        <v>3000000</v>
      </c>
      <c r="N517" s="41">
        <v>0</v>
      </c>
      <c r="O517" s="41">
        <v>0</v>
      </c>
      <c r="P517" s="41">
        <f t="shared" si="260"/>
        <v>0</v>
      </c>
      <c r="Q517" s="41">
        <f t="shared" si="261"/>
        <v>3000000</v>
      </c>
      <c r="R517" s="41">
        <f>K517-(L517+M517)</f>
        <v>27000000</v>
      </c>
      <c r="S517" s="56" t="s">
        <v>457</v>
      </c>
      <c r="T517" s="56" t="s">
        <v>415</v>
      </c>
      <c r="U517" s="2" t="e">
        <f>VLOOKUP(I517,RATES!K$2:L$952,2,FALSE)</f>
        <v>#N/A</v>
      </c>
    </row>
    <row r="518" spans="1:21" s="2" customFormat="1" ht="15" customHeight="1" outlineLevel="2" x14ac:dyDescent="0.25">
      <c r="A518" s="6">
        <v>31</v>
      </c>
      <c r="B518" s="6" t="s">
        <v>11</v>
      </c>
      <c r="C518" s="6" t="s">
        <v>283</v>
      </c>
      <c r="D518" s="6" t="s">
        <v>30</v>
      </c>
      <c r="E518" s="6" t="s">
        <v>36</v>
      </c>
      <c r="F518" s="6" t="s">
        <v>14</v>
      </c>
      <c r="G518" s="6" t="s">
        <v>168</v>
      </c>
      <c r="H518" s="13">
        <v>30485152</v>
      </c>
      <c r="I518" s="13" t="str">
        <f t="shared" si="259"/>
        <v>30485152-EJECUCION</v>
      </c>
      <c r="J518" s="17" t="s">
        <v>446</v>
      </c>
      <c r="K518" s="29">
        <v>279810000</v>
      </c>
      <c r="L518" s="41">
        <v>0</v>
      </c>
      <c r="M518" s="41">
        <v>13990500</v>
      </c>
      <c r="N518" s="41">
        <v>0</v>
      </c>
      <c r="O518" s="41">
        <v>0</v>
      </c>
      <c r="P518" s="41">
        <f t="shared" si="260"/>
        <v>0</v>
      </c>
      <c r="Q518" s="41">
        <f t="shared" si="261"/>
        <v>13990500</v>
      </c>
      <c r="R518" s="41">
        <f>K518-(L518+M518)</f>
        <v>265819500</v>
      </c>
      <c r="S518" s="56" t="s">
        <v>281</v>
      </c>
      <c r="T518" s="56" t="s">
        <v>415</v>
      </c>
      <c r="U518" s="2">
        <f>VLOOKUP(I518,RATES!K$2:L$952,2,FALSE)</f>
        <v>0</v>
      </c>
    </row>
    <row r="519" spans="1:21" ht="15" customHeight="1" outlineLevel="2" x14ac:dyDescent="0.25">
      <c r="A519" s="8"/>
      <c r="B519" s="8"/>
      <c r="C519" s="8"/>
      <c r="D519" s="8"/>
      <c r="E519" s="8"/>
      <c r="F519" s="8"/>
      <c r="G519" s="8"/>
      <c r="H519" s="12"/>
      <c r="I519" s="12"/>
      <c r="J519" s="16" t="s">
        <v>291</v>
      </c>
      <c r="K519" s="30">
        <f t="shared" ref="K519:R519" si="262">SUBTOTAL(9,K514:K518)</f>
        <v>1620675000</v>
      </c>
      <c r="L519" s="30">
        <f t="shared" si="262"/>
        <v>0</v>
      </c>
      <c r="M519" s="30">
        <f t="shared" si="262"/>
        <v>313371500</v>
      </c>
      <c r="N519" s="30">
        <f t="shared" si="262"/>
        <v>0</v>
      </c>
      <c r="O519" s="30">
        <f t="shared" si="262"/>
        <v>0</v>
      </c>
      <c r="P519" s="30">
        <f t="shared" si="262"/>
        <v>0</v>
      </c>
      <c r="Q519" s="30">
        <f t="shared" si="262"/>
        <v>313371500</v>
      </c>
      <c r="R519" s="30">
        <f t="shared" si="262"/>
        <v>1307303500</v>
      </c>
      <c r="S519" s="55"/>
      <c r="T519" s="55"/>
    </row>
    <row r="520" spans="1:21" outlineLevel="2" x14ac:dyDescent="0.25">
      <c r="A520" s="8"/>
      <c r="B520" s="8"/>
      <c r="C520" s="8"/>
      <c r="D520" s="8"/>
      <c r="E520" s="8"/>
      <c r="F520" s="8"/>
      <c r="G520" s="8"/>
      <c r="H520" s="12"/>
      <c r="I520" s="12"/>
      <c r="J520" s="18"/>
      <c r="K520" s="28"/>
      <c r="L520" s="40"/>
      <c r="M520" s="40"/>
      <c r="N520" s="40"/>
      <c r="O520" s="40"/>
      <c r="P520" s="40"/>
      <c r="Q520" s="40"/>
      <c r="R520" s="40"/>
      <c r="S520" s="55"/>
      <c r="T520" s="55"/>
    </row>
    <row r="521" spans="1:21" ht="18.75" outlineLevel="1" x14ac:dyDescent="0.3">
      <c r="A521" s="8"/>
      <c r="B521" s="8"/>
      <c r="C521" s="8"/>
      <c r="D521" s="8"/>
      <c r="E521" s="9"/>
      <c r="F521" s="8"/>
      <c r="G521" s="8"/>
      <c r="H521" s="12"/>
      <c r="I521" s="12"/>
      <c r="J521" s="53" t="s">
        <v>191</v>
      </c>
      <c r="K521" s="54">
        <f t="shared" ref="K521:R521" si="263">K519+K511+K506</f>
        <v>3396887000</v>
      </c>
      <c r="L521" s="54">
        <f t="shared" si="263"/>
        <v>713753493</v>
      </c>
      <c r="M521" s="54">
        <f t="shared" si="263"/>
        <v>613907337</v>
      </c>
      <c r="N521" s="54">
        <f t="shared" si="263"/>
        <v>0</v>
      </c>
      <c r="O521" s="54">
        <f t="shared" si="263"/>
        <v>0</v>
      </c>
      <c r="P521" s="54">
        <f t="shared" si="263"/>
        <v>0</v>
      </c>
      <c r="Q521" s="54">
        <f t="shared" si="263"/>
        <v>613907337</v>
      </c>
      <c r="R521" s="54">
        <f t="shared" si="263"/>
        <v>2069226170</v>
      </c>
      <c r="S521" s="55"/>
      <c r="T521" s="55"/>
    </row>
    <row r="522" spans="1:21" s="3" customFormat="1" outlineLevel="1" x14ac:dyDescent="0.25">
      <c r="A522" s="8"/>
      <c r="B522" s="8"/>
      <c r="C522" s="8"/>
      <c r="D522" s="8"/>
      <c r="E522" s="9"/>
      <c r="F522" s="8"/>
      <c r="G522" s="8"/>
      <c r="H522" s="12"/>
      <c r="I522" s="12"/>
      <c r="J522" s="20"/>
      <c r="K522" s="32"/>
      <c r="L522" s="42"/>
      <c r="M522" s="42"/>
      <c r="N522" s="42"/>
      <c r="O522" s="42"/>
      <c r="P522" s="42"/>
      <c r="Q522" s="42"/>
      <c r="R522" s="42"/>
      <c r="S522" s="55"/>
      <c r="T522" s="55"/>
    </row>
    <row r="523" spans="1:21" ht="26.25" outlineLevel="1" x14ac:dyDescent="0.4">
      <c r="A523" s="8"/>
      <c r="B523" s="8"/>
      <c r="C523" s="8"/>
      <c r="D523" s="8"/>
      <c r="E523" s="9"/>
      <c r="F523" s="8"/>
      <c r="G523" s="8"/>
      <c r="H523" s="12"/>
      <c r="I523" s="12"/>
      <c r="J523" s="65" t="s">
        <v>225</v>
      </c>
      <c r="K523" s="32"/>
      <c r="L523" s="42"/>
      <c r="M523" s="42"/>
      <c r="N523" s="42"/>
      <c r="O523" s="42"/>
      <c r="P523" s="42"/>
      <c r="Q523" s="42"/>
      <c r="R523" s="42"/>
      <c r="S523" s="55"/>
      <c r="T523" s="55"/>
    </row>
    <row r="524" spans="1:21" outlineLevel="1" x14ac:dyDescent="0.25">
      <c r="A524" s="8"/>
      <c r="B524" s="8"/>
      <c r="C524" s="8"/>
      <c r="D524" s="8"/>
      <c r="E524" s="9"/>
      <c r="F524" s="8"/>
      <c r="G524" s="8"/>
      <c r="H524" s="12"/>
      <c r="I524" s="12"/>
      <c r="J524" s="16" t="s">
        <v>271</v>
      </c>
      <c r="K524" s="32"/>
      <c r="L524" s="42"/>
      <c r="M524" s="42"/>
      <c r="N524" s="42"/>
      <c r="O524" s="42"/>
      <c r="P524" s="42"/>
      <c r="Q524" s="42"/>
      <c r="R524" s="42"/>
      <c r="S524" s="55"/>
      <c r="T524" s="55"/>
    </row>
    <row r="525" spans="1:21" s="2" customFormat="1" ht="15" customHeight="1" outlineLevel="2" x14ac:dyDescent="0.25">
      <c r="A525" s="6">
        <v>31</v>
      </c>
      <c r="B525" s="6" t="s">
        <v>5</v>
      </c>
      <c r="C525" s="6" t="s">
        <v>274</v>
      </c>
      <c r="D525" s="6" t="s">
        <v>30</v>
      </c>
      <c r="E525" s="6" t="s">
        <v>37</v>
      </c>
      <c r="F525" s="6" t="s">
        <v>102</v>
      </c>
      <c r="G525" s="6" t="s">
        <v>168</v>
      </c>
      <c r="H525" s="13">
        <v>30042613</v>
      </c>
      <c r="I525" s="13" t="str">
        <f t="shared" ref="I525:I526" si="264">CONCATENATE(H525,"-",G525)</f>
        <v>30042613-EJECUCION</v>
      </c>
      <c r="J525" s="17" t="s">
        <v>129</v>
      </c>
      <c r="K525" s="29">
        <v>3472101337</v>
      </c>
      <c r="L525" s="41">
        <v>1786871036</v>
      </c>
      <c r="M525" s="41">
        <v>1650000000</v>
      </c>
      <c r="N525" s="41">
        <v>176294160</v>
      </c>
      <c r="O525" s="41">
        <v>234125658</v>
      </c>
      <c r="P525" s="41">
        <f t="shared" ref="P525:P526" si="265">N525+O525</f>
        <v>410419818</v>
      </c>
      <c r="Q525" s="41">
        <f t="shared" ref="Q525:Q526" si="266">M525-P525</f>
        <v>1239580182</v>
      </c>
      <c r="R525" s="41">
        <f>K525-(L525+M525)</f>
        <v>35230301</v>
      </c>
      <c r="S525" s="56" t="s">
        <v>273</v>
      </c>
      <c r="T525" s="56" t="s">
        <v>8</v>
      </c>
      <c r="U525" s="2" t="str">
        <f>VLOOKUP(I525,RATES!K$2:L$952,2,FALSE)</f>
        <v>RS</v>
      </c>
    </row>
    <row r="526" spans="1:21" s="2" customFormat="1" ht="15" customHeight="1" outlineLevel="2" x14ac:dyDescent="0.25">
      <c r="A526" s="6">
        <v>31</v>
      </c>
      <c r="B526" s="6" t="s">
        <v>5</v>
      </c>
      <c r="C526" s="6" t="s">
        <v>275</v>
      </c>
      <c r="D526" s="6" t="s">
        <v>30</v>
      </c>
      <c r="E526" s="6" t="s">
        <v>37</v>
      </c>
      <c r="F526" s="6" t="s">
        <v>15</v>
      </c>
      <c r="G526" s="6" t="s">
        <v>168</v>
      </c>
      <c r="H526" s="13">
        <v>30365273</v>
      </c>
      <c r="I526" s="13" t="str">
        <f t="shared" si="264"/>
        <v>30365273-EJECUCION</v>
      </c>
      <c r="J526" s="17" t="s">
        <v>422</v>
      </c>
      <c r="K526" s="29">
        <v>268593000</v>
      </c>
      <c r="L526" s="41">
        <v>144981756</v>
      </c>
      <c r="M526" s="41">
        <v>72193000</v>
      </c>
      <c r="N526" s="41">
        <v>0</v>
      </c>
      <c r="O526" s="41">
        <v>0</v>
      </c>
      <c r="P526" s="41">
        <f t="shared" si="265"/>
        <v>0</v>
      </c>
      <c r="Q526" s="41">
        <f t="shared" si="266"/>
        <v>72193000</v>
      </c>
      <c r="R526" s="41">
        <f>K526-(L526+M526)</f>
        <v>51418244</v>
      </c>
      <c r="S526" s="56" t="s">
        <v>273</v>
      </c>
      <c r="T526" s="56" t="s">
        <v>10</v>
      </c>
      <c r="U526" s="2">
        <f>VLOOKUP(I526,RATES!K$2:L$952,2,FALSE)</f>
        <v>0</v>
      </c>
    </row>
    <row r="527" spans="1:21" outlineLevel="2" x14ac:dyDescent="0.25">
      <c r="A527" s="8"/>
      <c r="B527" s="8"/>
      <c r="C527" s="8"/>
      <c r="D527" s="8"/>
      <c r="E527" s="8"/>
      <c r="F527" s="8"/>
      <c r="G527" s="8"/>
      <c r="H527" s="12"/>
      <c r="I527" s="12"/>
      <c r="J527" s="16" t="s">
        <v>435</v>
      </c>
      <c r="K527" s="30">
        <f t="shared" ref="K527:R527" si="267">SUBTOTAL(9,K525:K526)</f>
        <v>3740694337</v>
      </c>
      <c r="L527" s="30">
        <f t="shared" si="267"/>
        <v>1931852792</v>
      </c>
      <c r="M527" s="30">
        <f t="shared" si="267"/>
        <v>1722193000</v>
      </c>
      <c r="N527" s="30">
        <f t="shared" si="267"/>
        <v>176294160</v>
      </c>
      <c r="O527" s="30">
        <f t="shared" si="267"/>
        <v>234125658</v>
      </c>
      <c r="P527" s="30">
        <f t="shared" si="267"/>
        <v>410419818</v>
      </c>
      <c r="Q527" s="30">
        <f t="shared" si="267"/>
        <v>1311773182</v>
      </c>
      <c r="R527" s="30">
        <f t="shared" si="267"/>
        <v>86648545</v>
      </c>
      <c r="S527" s="55"/>
      <c r="T527" s="55"/>
    </row>
    <row r="528" spans="1:21" outlineLevel="2" x14ac:dyDescent="0.25">
      <c r="A528" s="8"/>
      <c r="B528" s="8"/>
      <c r="C528" s="8"/>
      <c r="D528" s="8"/>
      <c r="E528" s="8"/>
      <c r="F528" s="8"/>
      <c r="G528" s="8"/>
      <c r="H528" s="12"/>
      <c r="I528" s="12"/>
      <c r="J528" s="18"/>
      <c r="K528" s="28"/>
      <c r="L528" s="40"/>
      <c r="M528" s="40"/>
      <c r="N528" s="40"/>
      <c r="O528" s="40"/>
      <c r="P528" s="40"/>
      <c r="Q528" s="40"/>
      <c r="R528" s="40"/>
      <c r="S528" s="55"/>
      <c r="T528" s="55"/>
    </row>
    <row r="529" spans="1:21" outlineLevel="2" x14ac:dyDescent="0.25">
      <c r="A529" s="8"/>
      <c r="B529" s="8"/>
      <c r="C529" s="8"/>
      <c r="D529" s="8"/>
      <c r="E529" s="8"/>
      <c r="F529" s="8"/>
      <c r="G529" s="8"/>
      <c r="H529" s="12"/>
      <c r="I529" s="12"/>
      <c r="J529" s="16" t="s">
        <v>278</v>
      </c>
      <c r="K529" s="28"/>
      <c r="L529" s="40"/>
      <c r="M529" s="40"/>
      <c r="N529" s="40"/>
      <c r="O529" s="40"/>
      <c r="P529" s="40"/>
      <c r="Q529" s="40"/>
      <c r="R529" s="40"/>
      <c r="S529" s="55"/>
      <c r="T529" s="55"/>
    </row>
    <row r="530" spans="1:21" s="2" customFormat="1" ht="15" customHeight="1" outlineLevel="2" x14ac:dyDescent="0.25">
      <c r="A530" s="6">
        <v>29</v>
      </c>
      <c r="B530" s="6" t="s">
        <v>11</v>
      </c>
      <c r="C530" s="6" t="s">
        <v>275</v>
      </c>
      <c r="D530" s="6" t="s">
        <v>30</v>
      </c>
      <c r="E530" s="6" t="s">
        <v>37</v>
      </c>
      <c r="F530" s="6" t="s">
        <v>102</v>
      </c>
      <c r="G530" s="6" t="s">
        <v>168</v>
      </c>
      <c r="H530" s="13">
        <v>30466153</v>
      </c>
      <c r="I530" s="13" t="str">
        <f t="shared" ref="I530:I532" si="268">CONCATENATE(H530,"-",G530)</f>
        <v>30466153-EJECUCION</v>
      </c>
      <c r="J530" s="17" t="s">
        <v>501</v>
      </c>
      <c r="K530" s="29">
        <v>131605000</v>
      </c>
      <c r="L530" s="41">
        <v>0</v>
      </c>
      <c r="M530" s="41">
        <v>40000000</v>
      </c>
      <c r="N530" s="41">
        <v>0</v>
      </c>
      <c r="O530" s="41">
        <v>0</v>
      </c>
      <c r="P530" s="41">
        <f t="shared" ref="P530:P532" si="269">N530+O530</f>
        <v>0</v>
      </c>
      <c r="Q530" s="41">
        <f t="shared" ref="Q530:Q532" si="270">M530-P530</f>
        <v>40000000</v>
      </c>
      <c r="R530" s="41">
        <f>K530-(L530+M530)</f>
        <v>91605000</v>
      </c>
      <c r="S530" s="56" t="s">
        <v>281</v>
      </c>
      <c r="T530" s="56" t="s">
        <v>515</v>
      </c>
      <c r="U530" s="2">
        <f>VLOOKUP(I530,RATES!K$2:L$952,2,FALSE)</f>
        <v>0</v>
      </c>
    </row>
    <row r="531" spans="1:21" s="2" customFormat="1" ht="15" customHeight="1" outlineLevel="2" x14ac:dyDescent="0.25">
      <c r="A531" s="6">
        <v>31</v>
      </c>
      <c r="B531" s="6" t="s">
        <v>11</v>
      </c>
      <c r="C531" s="6" t="s">
        <v>286</v>
      </c>
      <c r="D531" s="6" t="s">
        <v>30</v>
      </c>
      <c r="E531" s="6" t="s">
        <v>37</v>
      </c>
      <c r="F531" s="6" t="s">
        <v>558</v>
      </c>
      <c r="G531" s="6" t="s">
        <v>9</v>
      </c>
      <c r="H531" s="13">
        <v>30395772</v>
      </c>
      <c r="I531" s="13" t="str">
        <f t="shared" si="268"/>
        <v>30395772-DISEÑO</v>
      </c>
      <c r="J531" s="17" t="s">
        <v>389</v>
      </c>
      <c r="K531" s="29">
        <v>78786000</v>
      </c>
      <c r="L531" s="41">
        <v>0</v>
      </c>
      <c r="M531" s="41">
        <v>40000000</v>
      </c>
      <c r="N531" s="41">
        <v>0</v>
      </c>
      <c r="O531" s="41">
        <v>0</v>
      </c>
      <c r="P531" s="41">
        <f t="shared" si="269"/>
        <v>0</v>
      </c>
      <c r="Q531" s="41">
        <f t="shared" si="270"/>
        <v>40000000</v>
      </c>
      <c r="R531" s="41">
        <f>K531-(L531+M531)</f>
        <v>38786000</v>
      </c>
      <c r="S531" s="56" t="s">
        <v>281</v>
      </c>
      <c r="T531" s="56" t="s">
        <v>415</v>
      </c>
      <c r="U531" s="2">
        <f>VLOOKUP(I531,RATES!K$2:L$952,2,FALSE)</f>
        <v>0</v>
      </c>
    </row>
    <row r="532" spans="1:21" s="2" customFormat="1" ht="15" customHeight="1" outlineLevel="2" x14ac:dyDescent="0.25">
      <c r="A532" s="6">
        <v>31</v>
      </c>
      <c r="B532" s="6" t="s">
        <v>11</v>
      </c>
      <c r="C532" s="6" t="s">
        <v>288</v>
      </c>
      <c r="D532" s="6" t="s">
        <v>30</v>
      </c>
      <c r="E532" s="6" t="s">
        <v>37</v>
      </c>
      <c r="F532" s="6" t="s">
        <v>558</v>
      </c>
      <c r="G532" s="6" t="s">
        <v>168</v>
      </c>
      <c r="H532" s="13">
        <v>30485160</v>
      </c>
      <c r="I532" s="13" t="str">
        <f t="shared" si="268"/>
        <v>30485160-EJECUCION</v>
      </c>
      <c r="J532" s="17" t="s">
        <v>502</v>
      </c>
      <c r="K532" s="29">
        <v>199700000</v>
      </c>
      <c r="L532" s="41">
        <v>0</v>
      </c>
      <c r="M532" s="41">
        <v>30000000</v>
      </c>
      <c r="N532" s="41">
        <v>0</v>
      </c>
      <c r="O532" s="41">
        <v>0</v>
      </c>
      <c r="P532" s="41">
        <f t="shared" si="269"/>
        <v>0</v>
      </c>
      <c r="Q532" s="41">
        <f t="shared" si="270"/>
        <v>30000000</v>
      </c>
      <c r="R532" s="41">
        <f>K532-(L532+M532)</f>
        <v>169700000</v>
      </c>
      <c r="S532" s="56" t="s">
        <v>281</v>
      </c>
      <c r="T532" s="56" t="s">
        <v>515</v>
      </c>
      <c r="U532" s="2">
        <f>VLOOKUP(I532,RATES!K$2:L$952,2,FALSE)</f>
        <v>0</v>
      </c>
    </row>
    <row r="533" spans="1:21" outlineLevel="2" x14ac:dyDescent="0.25">
      <c r="A533" s="8"/>
      <c r="B533" s="8"/>
      <c r="C533" s="8"/>
      <c r="D533" s="8"/>
      <c r="E533" s="8"/>
      <c r="F533" s="8"/>
      <c r="G533" s="8"/>
      <c r="H533" s="12"/>
      <c r="I533" s="12"/>
      <c r="J533" s="16" t="s">
        <v>291</v>
      </c>
      <c r="K533" s="30">
        <f t="shared" ref="K533:R533" si="271">SUBTOTAL(9,K530:K532)</f>
        <v>410091000</v>
      </c>
      <c r="L533" s="30">
        <f t="shared" si="271"/>
        <v>0</v>
      </c>
      <c r="M533" s="30">
        <f t="shared" si="271"/>
        <v>110000000</v>
      </c>
      <c r="N533" s="30">
        <f t="shared" si="271"/>
        <v>0</v>
      </c>
      <c r="O533" s="30">
        <f t="shared" si="271"/>
        <v>0</v>
      </c>
      <c r="P533" s="30">
        <f t="shared" si="271"/>
        <v>0</v>
      </c>
      <c r="Q533" s="30">
        <f t="shared" si="271"/>
        <v>110000000</v>
      </c>
      <c r="R533" s="30">
        <f t="shared" si="271"/>
        <v>300091000</v>
      </c>
      <c r="S533" s="55"/>
      <c r="T533" s="55"/>
    </row>
    <row r="534" spans="1:21" outlineLevel="2" x14ac:dyDescent="0.25">
      <c r="A534" s="8"/>
      <c r="B534" s="8"/>
      <c r="C534" s="8"/>
      <c r="D534" s="8"/>
      <c r="E534" s="8"/>
      <c r="F534" s="8"/>
      <c r="G534" s="8"/>
      <c r="H534" s="12"/>
      <c r="I534" s="12"/>
      <c r="J534" s="18"/>
      <c r="K534" s="28"/>
      <c r="L534" s="40"/>
      <c r="M534" s="40"/>
      <c r="N534" s="40"/>
      <c r="O534" s="40"/>
      <c r="P534" s="40"/>
      <c r="Q534" s="40"/>
      <c r="R534" s="40"/>
      <c r="S534" s="55"/>
      <c r="T534" s="55"/>
    </row>
    <row r="535" spans="1:21" ht="18.75" outlineLevel="1" x14ac:dyDescent="0.3">
      <c r="A535" s="8"/>
      <c r="B535" s="8"/>
      <c r="C535" s="8"/>
      <c r="D535" s="8"/>
      <c r="E535" s="9"/>
      <c r="F535" s="8"/>
      <c r="G535" s="8"/>
      <c r="H535" s="12"/>
      <c r="I535" s="12"/>
      <c r="J535" s="53" t="s">
        <v>192</v>
      </c>
      <c r="K535" s="54">
        <f t="shared" ref="K535:R535" si="272">K527+K533</f>
        <v>4150785337</v>
      </c>
      <c r="L535" s="54">
        <f t="shared" si="272"/>
        <v>1931852792</v>
      </c>
      <c r="M535" s="54">
        <f t="shared" si="272"/>
        <v>1832193000</v>
      </c>
      <c r="N535" s="54">
        <f t="shared" si="272"/>
        <v>176294160</v>
      </c>
      <c r="O535" s="54">
        <f t="shared" si="272"/>
        <v>234125658</v>
      </c>
      <c r="P535" s="54">
        <f t="shared" si="272"/>
        <v>410419818</v>
      </c>
      <c r="Q535" s="54">
        <f t="shared" si="272"/>
        <v>1421773182</v>
      </c>
      <c r="R535" s="54">
        <f t="shared" si="272"/>
        <v>386739545</v>
      </c>
      <c r="S535" s="55"/>
      <c r="T535" s="55"/>
    </row>
    <row r="536" spans="1:21" s="3" customFormat="1" outlineLevel="1" x14ac:dyDescent="0.25">
      <c r="A536" s="8"/>
      <c r="B536" s="8"/>
      <c r="C536" s="8"/>
      <c r="D536" s="8"/>
      <c r="E536" s="9"/>
      <c r="F536" s="8"/>
      <c r="G536" s="8"/>
      <c r="H536" s="12"/>
      <c r="I536" s="12"/>
      <c r="J536" s="20"/>
      <c r="K536" s="32"/>
      <c r="L536" s="42"/>
      <c r="M536" s="42"/>
      <c r="N536" s="42"/>
      <c r="O536" s="42"/>
      <c r="P536" s="42"/>
      <c r="Q536" s="42"/>
      <c r="R536" s="42"/>
      <c r="S536" s="55"/>
      <c r="T536" s="55"/>
    </row>
    <row r="537" spans="1:21" ht="26.25" outlineLevel="1" x14ac:dyDescent="0.4">
      <c r="A537" s="8"/>
      <c r="B537" s="8"/>
      <c r="C537" s="8"/>
      <c r="D537" s="8"/>
      <c r="E537" s="9"/>
      <c r="F537" s="8"/>
      <c r="G537" s="8"/>
      <c r="H537" s="12"/>
      <c r="I537" s="12"/>
      <c r="J537" s="65" t="s">
        <v>226</v>
      </c>
      <c r="K537" s="32"/>
      <c r="L537" s="42"/>
      <c r="M537" s="42"/>
      <c r="N537" s="42"/>
      <c r="O537" s="42"/>
      <c r="P537" s="42"/>
      <c r="Q537" s="42"/>
      <c r="R537" s="42"/>
      <c r="S537" s="55"/>
      <c r="T537" s="55"/>
    </row>
    <row r="538" spans="1:21" outlineLevel="1" x14ac:dyDescent="0.25">
      <c r="A538" s="8"/>
      <c r="B538" s="8"/>
      <c r="C538" s="8"/>
      <c r="D538" s="8"/>
      <c r="E538" s="9"/>
      <c r="F538" s="8"/>
      <c r="G538" s="8"/>
      <c r="H538" s="12"/>
      <c r="I538" s="12"/>
      <c r="J538" s="16" t="s">
        <v>271</v>
      </c>
      <c r="K538" s="32"/>
      <c r="L538" s="42"/>
      <c r="M538" s="42"/>
      <c r="N538" s="42"/>
      <c r="O538" s="42"/>
      <c r="P538" s="42"/>
      <c r="Q538" s="42"/>
      <c r="R538" s="42"/>
      <c r="S538" s="55"/>
      <c r="T538" s="55"/>
    </row>
    <row r="539" spans="1:21" s="2" customFormat="1" ht="15" customHeight="1" outlineLevel="2" x14ac:dyDescent="0.25">
      <c r="A539" s="6">
        <v>31</v>
      </c>
      <c r="B539" s="6" t="s">
        <v>5</v>
      </c>
      <c r="C539" s="6" t="s">
        <v>354</v>
      </c>
      <c r="D539" s="6" t="s">
        <v>30</v>
      </c>
      <c r="E539" s="6" t="s">
        <v>39</v>
      </c>
      <c r="F539" s="6" t="s">
        <v>558</v>
      </c>
      <c r="G539" s="6" t="s">
        <v>168</v>
      </c>
      <c r="H539" s="13">
        <v>30090907</v>
      </c>
      <c r="I539" s="13" t="str">
        <f>CONCATENATE(H539,"-",G539)</f>
        <v>30090907-EJECUCION</v>
      </c>
      <c r="J539" s="17" t="s">
        <v>140</v>
      </c>
      <c r="K539" s="29">
        <v>57000000</v>
      </c>
      <c r="L539" s="41">
        <v>57000000</v>
      </c>
      <c r="M539" s="41">
        <v>0</v>
      </c>
      <c r="N539" s="41">
        <v>0</v>
      </c>
      <c r="O539" s="41">
        <v>0</v>
      </c>
      <c r="P539" s="41">
        <f>N539+O539</f>
        <v>0</v>
      </c>
      <c r="Q539" s="41">
        <f>M539-P539</f>
        <v>0</v>
      </c>
      <c r="R539" s="41">
        <f>K539-(L539+M539)</f>
        <v>0</v>
      </c>
      <c r="S539" s="56" t="s">
        <v>561</v>
      </c>
      <c r="T539" s="56" t="s">
        <v>8</v>
      </c>
      <c r="U539" s="2" t="e">
        <f>VLOOKUP(I539,RATES!K$2:L$952,2,FALSE)</f>
        <v>#N/A</v>
      </c>
    </row>
    <row r="540" spans="1:21" outlineLevel="2" x14ac:dyDescent="0.25">
      <c r="A540" s="8"/>
      <c r="B540" s="8"/>
      <c r="C540" s="8"/>
      <c r="D540" s="8"/>
      <c r="E540" s="8"/>
      <c r="F540" s="8"/>
      <c r="G540" s="8"/>
      <c r="H540" s="12"/>
      <c r="I540" s="12"/>
      <c r="J540" s="16" t="s">
        <v>435</v>
      </c>
      <c r="K540" s="30">
        <f t="shared" ref="K540:R540" si="273">SUBTOTAL(9,K539)</f>
        <v>57000000</v>
      </c>
      <c r="L540" s="30">
        <f t="shared" si="273"/>
        <v>57000000</v>
      </c>
      <c r="M540" s="30">
        <f t="shared" si="273"/>
        <v>0</v>
      </c>
      <c r="N540" s="30">
        <f t="shared" si="273"/>
        <v>0</v>
      </c>
      <c r="O540" s="30">
        <f t="shared" si="273"/>
        <v>0</v>
      </c>
      <c r="P540" s="30">
        <f t="shared" si="273"/>
        <v>0</v>
      </c>
      <c r="Q540" s="30">
        <f t="shared" si="273"/>
        <v>0</v>
      </c>
      <c r="R540" s="30">
        <f t="shared" si="273"/>
        <v>0</v>
      </c>
      <c r="S540" s="55"/>
      <c r="T540" s="55"/>
    </row>
    <row r="541" spans="1:21" outlineLevel="2" x14ac:dyDescent="0.25">
      <c r="A541" s="8"/>
      <c r="B541" s="8"/>
      <c r="C541" s="8"/>
      <c r="D541" s="8"/>
      <c r="E541" s="8"/>
      <c r="F541" s="8"/>
      <c r="G541" s="8"/>
      <c r="H541" s="12"/>
      <c r="I541" s="12"/>
      <c r="J541" s="18"/>
      <c r="K541" s="28"/>
      <c r="L541" s="40"/>
      <c r="M541" s="40"/>
      <c r="N541" s="40"/>
      <c r="O541" s="40"/>
      <c r="P541" s="40"/>
      <c r="Q541" s="40"/>
      <c r="R541" s="40"/>
      <c r="S541" s="55"/>
      <c r="T541" s="55"/>
    </row>
    <row r="542" spans="1:21" outlineLevel="2" x14ac:dyDescent="0.25">
      <c r="A542" s="8"/>
      <c r="B542" s="8"/>
      <c r="C542" s="8"/>
      <c r="D542" s="8"/>
      <c r="E542" s="8"/>
      <c r="F542" s="8"/>
      <c r="G542" s="8"/>
      <c r="H542" s="12"/>
      <c r="I542" s="12"/>
      <c r="J542" s="16" t="s">
        <v>436</v>
      </c>
      <c r="K542" s="28"/>
      <c r="L542" s="40"/>
      <c r="M542" s="40"/>
      <c r="N542" s="40"/>
      <c r="O542" s="40"/>
      <c r="P542" s="40"/>
      <c r="Q542" s="40"/>
      <c r="R542" s="40"/>
      <c r="S542" s="55"/>
      <c r="T542" s="55"/>
    </row>
    <row r="543" spans="1:21" s="2" customFormat="1" ht="15" customHeight="1" outlineLevel="2" x14ac:dyDescent="0.25">
      <c r="A543" s="6">
        <v>31</v>
      </c>
      <c r="B543" s="6" t="s">
        <v>56</v>
      </c>
      <c r="C543" s="6" t="s">
        <v>272</v>
      </c>
      <c r="D543" s="6" t="s">
        <v>30</v>
      </c>
      <c r="E543" s="6" t="s">
        <v>39</v>
      </c>
      <c r="F543" s="6" t="s">
        <v>102</v>
      </c>
      <c r="G543" s="6" t="s">
        <v>168</v>
      </c>
      <c r="H543" s="13">
        <v>30472589</v>
      </c>
      <c r="I543" s="13" t="str">
        <f t="shared" ref="I543:I545" si="274">CONCATENATE(H543,"-",G543)</f>
        <v>30472589-EJECUCION</v>
      </c>
      <c r="J543" s="17" t="s">
        <v>127</v>
      </c>
      <c r="K543" s="29">
        <v>2492785000</v>
      </c>
      <c r="L543" s="41">
        <v>25770000</v>
      </c>
      <c r="M543" s="41">
        <v>100000000</v>
      </c>
      <c r="N543" s="41">
        <v>0</v>
      </c>
      <c r="O543" s="41">
        <v>0</v>
      </c>
      <c r="P543" s="41">
        <f t="shared" ref="P543:P545" si="275">N543+O543</f>
        <v>0</v>
      </c>
      <c r="Q543" s="41">
        <f t="shared" ref="Q543:Q545" si="276">M543-P543</f>
        <v>100000000</v>
      </c>
      <c r="R543" s="41">
        <f>K543-(L543+M543)</f>
        <v>2367015000</v>
      </c>
      <c r="S543" s="56" t="s">
        <v>277</v>
      </c>
      <c r="T543" s="56" t="s">
        <v>8</v>
      </c>
      <c r="U543" s="2" t="str">
        <f>VLOOKUP(I543,RATES!K$2:L$952,2,FALSE)</f>
        <v>RS</v>
      </c>
    </row>
    <row r="544" spans="1:21" s="2" customFormat="1" ht="15" customHeight="1" outlineLevel="2" x14ac:dyDescent="0.25">
      <c r="A544" s="6">
        <v>31</v>
      </c>
      <c r="B544" s="6" t="s">
        <v>56</v>
      </c>
      <c r="C544" s="6" t="s">
        <v>287</v>
      </c>
      <c r="D544" s="6" t="s">
        <v>30</v>
      </c>
      <c r="E544" s="6" t="s">
        <v>39</v>
      </c>
      <c r="F544" s="6" t="s">
        <v>81</v>
      </c>
      <c r="G544" s="6" t="s">
        <v>168</v>
      </c>
      <c r="H544" s="13">
        <v>30118591</v>
      </c>
      <c r="I544" s="13" t="str">
        <f t="shared" si="274"/>
        <v>30118591-EJECUCION</v>
      </c>
      <c r="J544" s="17" t="s">
        <v>377</v>
      </c>
      <c r="K544" s="29">
        <v>237928000</v>
      </c>
      <c r="L544" s="41">
        <v>0</v>
      </c>
      <c r="M544" s="41">
        <v>237928000</v>
      </c>
      <c r="N544" s="41">
        <v>0</v>
      </c>
      <c r="O544" s="41">
        <v>0</v>
      </c>
      <c r="P544" s="41">
        <f t="shared" si="275"/>
        <v>0</v>
      </c>
      <c r="Q544" s="41">
        <f t="shared" si="276"/>
        <v>237928000</v>
      </c>
      <c r="R544" s="41">
        <f>K544-(L544+M544)</f>
        <v>0</v>
      </c>
      <c r="S544" s="56" t="s">
        <v>512</v>
      </c>
      <c r="T544" s="56" t="s">
        <v>8</v>
      </c>
      <c r="U544" s="2" t="str">
        <f>VLOOKUP(I544,RATES!K$2:L$952,2,FALSE)</f>
        <v>RS</v>
      </c>
    </row>
    <row r="545" spans="1:21" s="2" customFormat="1" ht="15" customHeight="1" outlineLevel="2" x14ac:dyDescent="0.25">
      <c r="A545" s="6">
        <v>31</v>
      </c>
      <c r="B545" s="6" t="s">
        <v>56</v>
      </c>
      <c r="C545" s="6" t="s">
        <v>275</v>
      </c>
      <c r="D545" s="6" t="s">
        <v>30</v>
      </c>
      <c r="E545" s="6" t="s">
        <v>39</v>
      </c>
      <c r="F545" s="6" t="s">
        <v>15</v>
      </c>
      <c r="G545" s="6" t="s">
        <v>168</v>
      </c>
      <c r="H545" s="13">
        <v>30428525</v>
      </c>
      <c r="I545" s="13" t="str">
        <f t="shared" si="274"/>
        <v>30428525-EJECUCION</v>
      </c>
      <c r="J545" s="17" t="s">
        <v>325</v>
      </c>
      <c r="K545" s="29">
        <v>460050000</v>
      </c>
      <c r="L545" s="41">
        <v>0</v>
      </c>
      <c r="M545" s="41">
        <v>460050000</v>
      </c>
      <c r="N545" s="41">
        <v>0</v>
      </c>
      <c r="O545" s="41">
        <v>82343181</v>
      </c>
      <c r="P545" s="41">
        <f t="shared" si="275"/>
        <v>82343181</v>
      </c>
      <c r="Q545" s="41">
        <f t="shared" si="276"/>
        <v>377706819</v>
      </c>
      <c r="R545" s="41">
        <f>K545-(L545+M545)</f>
        <v>0</v>
      </c>
      <c r="S545" s="56" t="s">
        <v>273</v>
      </c>
      <c r="T545" s="56" t="s">
        <v>10</v>
      </c>
      <c r="U545" s="2">
        <f>VLOOKUP(I545,RATES!K$2:L$952,2,FALSE)</f>
        <v>0</v>
      </c>
    </row>
    <row r="546" spans="1:21" outlineLevel="2" x14ac:dyDescent="0.25">
      <c r="A546" s="8"/>
      <c r="B546" s="8"/>
      <c r="C546" s="8"/>
      <c r="D546" s="8"/>
      <c r="E546" s="8"/>
      <c r="F546" s="8"/>
      <c r="G546" s="8"/>
      <c r="H546" s="12"/>
      <c r="I546" s="12"/>
      <c r="J546" s="16" t="s">
        <v>336</v>
      </c>
      <c r="K546" s="30">
        <f t="shared" ref="K546:R546" si="277">SUBTOTAL(9,K543:K545)</f>
        <v>3190763000</v>
      </c>
      <c r="L546" s="30">
        <f t="shared" si="277"/>
        <v>25770000</v>
      </c>
      <c r="M546" s="30">
        <f t="shared" si="277"/>
        <v>797978000</v>
      </c>
      <c r="N546" s="30">
        <f t="shared" si="277"/>
        <v>0</v>
      </c>
      <c r="O546" s="30">
        <f t="shared" si="277"/>
        <v>82343181</v>
      </c>
      <c r="P546" s="30">
        <f t="shared" si="277"/>
        <v>82343181</v>
      </c>
      <c r="Q546" s="30">
        <f t="shared" si="277"/>
        <v>715634819</v>
      </c>
      <c r="R546" s="30">
        <f t="shared" si="277"/>
        <v>2367015000</v>
      </c>
      <c r="S546" s="55"/>
      <c r="T546" s="55"/>
    </row>
    <row r="547" spans="1:21" outlineLevel="2" x14ac:dyDescent="0.25">
      <c r="A547" s="8"/>
      <c r="B547" s="8"/>
      <c r="C547" s="8"/>
      <c r="D547" s="8"/>
      <c r="E547" s="8"/>
      <c r="F547" s="8"/>
      <c r="G547" s="8"/>
      <c r="H547" s="12"/>
      <c r="I547" s="12"/>
      <c r="J547" s="18"/>
      <c r="K547" s="28"/>
      <c r="L547" s="40"/>
      <c r="M547" s="40"/>
      <c r="N547" s="40"/>
      <c r="O547" s="40"/>
      <c r="P547" s="40"/>
      <c r="Q547" s="40"/>
      <c r="R547" s="40"/>
      <c r="S547" s="55"/>
      <c r="T547" s="55"/>
    </row>
    <row r="548" spans="1:21" outlineLevel="2" x14ac:dyDescent="0.25">
      <c r="A548" s="8"/>
      <c r="B548" s="8"/>
      <c r="C548" s="8"/>
      <c r="D548" s="8"/>
      <c r="E548" s="8"/>
      <c r="F548" s="8"/>
      <c r="G548" s="8"/>
      <c r="H548" s="12"/>
      <c r="I548" s="12"/>
      <c r="J548" s="16" t="s">
        <v>278</v>
      </c>
      <c r="K548" s="28"/>
      <c r="L548" s="40"/>
      <c r="M548" s="40"/>
      <c r="N548" s="40"/>
      <c r="O548" s="40"/>
      <c r="P548" s="40"/>
      <c r="Q548" s="40"/>
      <c r="R548" s="40"/>
      <c r="S548" s="55"/>
      <c r="T548" s="55"/>
    </row>
    <row r="549" spans="1:21" s="2" customFormat="1" ht="15" customHeight="1" outlineLevel="2" x14ac:dyDescent="0.25">
      <c r="A549" s="6">
        <v>31</v>
      </c>
      <c r="B549" s="6" t="s">
        <v>11</v>
      </c>
      <c r="C549" s="6" t="s">
        <v>272</v>
      </c>
      <c r="D549" s="6" t="s">
        <v>30</v>
      </c>
      <c r="E549" s="6" t="s">
        <v>39</v>
      </c>
      <c r="F549" s="6" t="s">
        <v>6</v>
      </c>
      <c r="G549" s="6" t="s">
        <v>168</v>
      </c>
      <c r="H549" s="13">
        <v>30069919</v>
      </c>
      <c r="I549" s="13" t="str">
        <f t="shared" ref="I549:I552" si="278">CONCATENATE(H549,"-",G549)</f>
        <v>30069919-EJECUCION</v>
      </c>
      <c r="J549" s="17" t="s">
        <v>508</v>
      </c>
      <c r="K549" s="29">
        <v>1080359000</v>
      </c>
      <c r="L549" s="41">
        <v>0</v>
      </c>
      <c r="M549" s="41">
        <v>0</v>
      </c>
      <c r="N549" s="41">
        <v>0</v>
      </c>
      <c r="O549" s="41">
        <v>0</v>
      </c>
      <c r="P549" s="41">
        <f t="shared" ref="P549:P552" si="279">N549+O549</f>
        <v>0</v>
      </c>
      <c r="Q549" s="41">
        <f t="shared" ref="Q549:Q552" si="280">M549-P549</f>
        <v>0</v>
      </c>
      <c r="R549" s="41">
        <f>K549-(L549+M549)</f>
        <v>1080359000</v>
      </c>
      <c r="S549" s="56" t="s">
        <v>281</v>
      </c>
      <c r="T549" s="56" t="s">
        <v>308</v>
      </c>
      <c r="U549" s="2" t="str">
        <f>VLOOKUP(I549,RATES!K$2:L$952,2,FALSE)</f>
        <v>FI</v>
      </c>
    </row>
    <row r="550" spans="1:21" s="2" customFormat="1" ht="15" customHeight="1" outlineLevel="2" x14ac:dyDescent="0.25">
      <c r="A550" s="6">
        <v>31</v>
      </c>
      <c r="B550" s="6" t="s">
        <v>11</v>
      </c>
      <c r="C550" s="6" t="s">
        <v>272</v>
      </c>
      <c r="D550" s="6" t="s">
        <v>30</v>
      </c>
      <c r="E550" s="6" t="s">
        <v>39</v>
      </c>
      <c r="F550" s="6" t="s">
        <v>6</v>
      </c>
      <c r="G550" s="6" t="s">
        <v>168</v>
      </c>
      <c r="H550" s="13">
        <v>30135630</v>
      </c>
      <c r="I550" s="13" t="str">
        <f t="shared" si="278"/>
        <v>30135630-EJECUCION</v>
      </c>
      <c r="J550" s="17" t="s">
        <v>407</v>
      </c>
      <c r="K550" s="29">
        <v>1143510000</v>
      </c>
      <c r="L550" s="41">
        <v>0</v>
      </c>
      <c r="M550" s="41">
        <v>10000000</v>
      </c>
      <c r="N550" s="41">
        <v>0</v>
      </c>
      <c r="O550" s="41">
        <v>0</v>
      </c>
      <c r="P550" s="41">
        <f t="shared" si="279"/>
        <v>0</v>
      </c>
      <c r="Q550" s="41">
        <f t="shared" si="280"/>
        <v>10000000</v>
      </c>
      <c r="R550" s="41">
        <f>K550-(L550+M550)</f>
        <v>1133510000</v>
      </c>
      <c r="S550" s="56" t="s">
        <v>281</v>
      </c>
      <c r="T550" s="56" t="s">
        <v>296</v>
      </c>
      <c r="U550" s="2" t="str">
        <f>VLOOKUP(I550,RATES!K$2:L$952,2,FALSE)</f>
        <v>OT</v>
      </c>
    </row>
    <row r="551" spans="1:21" s="2" customFormat="1" ht="15" customHeight="1" outlineLevel="2" x14ac:dyDescent="0.25">
      <c r="A551" s="6">
        <v>29</v>
      </c>
      <c r="B551" s="6" t="s">
        <v>11</v>
      </c>
      <c r="C551" s="6" t="s">
        <v>286</v>
      </c>
      <c r="D551" s="6" t="s">
        <v>30</v>
      </c>
      <c r="E551" s="6" t="s">
        <v>39</v>
      </c>
      <c r="F551" s="6" t="s">
        <v>558</v>
      </c>
      <c r="G551" s="6" t="s">
        <v>168</v>
      </c>
      <c r="H551" s="13">
        <v>30375772</v>
      </c>
      <c r="I551" s="13" t="str">
        <f t="shared" si="278"/>
        <v>30375772-EJECUCION</v>
      </c>
      <c r="J551" s="17" t="s">
        <v>505</v>
      </c>
      <c r="K551" s="29">
        <v>359065000</v>
      </c>
      <c r="L551" s="41">
        <v>0</v>
      </c>
      <c r="M551" s="41">
        <v>359065000</v>
      </c>
      <c r="N551" s="41">
        <v>0</v>
      </c>
      <c r="O551" s="41">
        <v>0</v>
      </c>
      <c r="P551" s="41">
        <f t="shared" si="279"/>
        <v>0</v>
      </c>
      <c r="Q551" s="41">
        <f t="shared" si="280"/>
        <v>359065000</v>
      </c>
      <c r="R551" s="41">
        <f>K551-(L551+M551)</f>
        <v>0</v>
      </c>
      <c r="S551" s="56" t="s">
        <v>282</v>
      </c>
      <c r="T551" s="56" t="s">
        <v>10</v>
      </c>
      <c r="U551" s="2">
        <f>VLOOKUP(I551,RATES!K$2:L$952,2,FALSE)</f>
        <v>0</v>
      </c>
    </row>
    <row r="552" spans="1:21" s="2" customFormat="1" ht="15" customHeight="1" outlineLevel="2" x14ac:dyDescent="0.25">
      <c r="A552" s="6">
        <v>31</v>
      </c>
      <c r="B552" s="6" t="s">
        <v>11</v>
      </c>
      <c r="C552" s="6" t="s">
        <v>288</v>
      </c>
      <c r="D552" s="6" t="s">
        <v>30</v>
      </c>
      <c r="E552" s="6" t="s">
        <v>39</v>
      </c>
      <c r="F552" s="6" t="s">
        <v>558</v>
      </c>
      <c r="G552" s="6" t="s">
        <v>168</v>
      </c>
      <c r="H552" s="13">
        <v>30125850</v>
      </c>
      <c r="I552" s="13" t="str">
        <f t="shared" si="278"/>
        <v>30125850-EJECUCION</v>
      </c>
      <c r="J552" s="17" t="s">
        <v>384</v>
      </c>
      <c r="K552" s="29">
        <v>295030000</v>
      </c>
      <c r="L552" s="41">
        <v>0</v>
      </c>
      <c r="M552" s="41">
        <v>40000000</v>
      </c>
      <c r="N552" s="41">
        <v>0</v>
      </c>
      <c r="O552" s="41">
        <v>0</v>
      </c>
      <c r="P552" s="41">
        <f t="shared" si="279"/>
        <v>0</v>
      </c>
      <c r="Q552" s="41">
        <f t="shared" si="280"/>
        <v>40000000</v>
      </c>
      <c r="R552" s="41">
        <f>K552-(L552+M552)</f>
        <v>255030000</v>
      </c>
      <c r="S552" s="56" t="s">
        <v>281</v>
      </c>
      <c r="T552" s="56" t="s">
        <v>308</v>
      </c>
      <c r="U552" s="2" t="str">
        <f>VLOOKUP(I552,RATES!K$2:L$952,2,FALSE)</f>
        <v>FI</v>
      </c>
    </row>
    <row r="553" spans="1:21" outlineLevel="2" x14ac:dyDescent="0.25">
      <c r="A553" s="8"/>
      <c r="B553" s="8"/>
      <c r="C553" s="8"/>
      <c r="D553" s="8"/>
      <c r="E553" s="8"/>
      <c r="F553" s="8"/>
      <c r="G553" s="8"/>
      <c r="H553" s="12"/>
      <c r="I553" s="12"/>
      <c r="J553" s="16" t="s">
        <v>291</v>
      </c>
      <c r="K553" s="30">
        <f t="shared" ref="K553:R553" si="281">SUBTOTAL(9,K549:K552)</f>
        <v>2877964000</v>
      </c>
      <c r="L553" s="30">
        <f t="shared" si="281"/>
        <v>0</v>
      </c>
      <c r="M553" s="30">
        <f t="shared" si="281"/>
        <v>409065000</v>
      </c>
      <c r="N553" s="30">
        <f t="shared" si="281"/>
        <v>0</v>
      </c>
      <c r="O553" s="30">
        <f t="shared" si="281"/>
        <v>0</v>
      </c>
      <c r="P553" s="30">
        <f t="shared" si="281"/>
        <v>0</v>
      </c>
      <c r="Q553" s="30">
        <f t="shared" si="281"/>
        <v>409065000</v>
      </c>
      <c r="R553" s="30">
        <f t="shared" si="281"/>
        <v>2468899000</v>
      </c>
      <c r="S553" s="55"/>
      <c r="T553" s="55"/>
    </row>
    <row r="554" spans="1:21" ht="4.5" customHeight="1" outlineLevel="2" x14ac:dyDescent="0.25">
      <c r="A554" s="8"/>
      <c r="B554" s="8"/>
      <c r="C554" s="8"/>
      <c r="D554" s="8"/>
      <c r="E554" s="8"/>
      <c r="F554" s="8"/>
      <c r="G554" s="8"/>
      <c r="H554" s="12"/>
      <c r="I554" s="12"/>
      <c r="J554" s="18"/>
      <c r="K554" s="28"/>
      <c r="L554" s="40"/>
      <c r="M554" s="40"/>
      <c r="N554" s="40"/>
      <c r="O554" s="40"/>
      <c r="P554" s="40"/>
      <c r="Q554" s="40"/>
      <c r="R554" s="40"/>
      <c r="S554" s="55"/>
      <c r="T554" s="55"/>
    </row>
    <row r="555" spans="1:21" ht="18.75" outlineLevel="1" x14ac:dyDescent="0.3">
      <c r="A555" s="8"/>
      <c r="B555" s="8"/>
      <c r="C555" s="8"/>
      <c r="D555" s="8"/>
      <c r="E555" s="9"/>
      <c r="F555" s="8"/>
      <c r="G555" s="8"/>
      <c r="H555" s="12"/>
      <c r="I555" s="12"/>
      <c r="J555" s="53" t="s">
        <v>193</v>
      </c>
      <c r="K555" s="54">
        <f t="shared" ref="K555:R555" si="282">K553+K546+K540</f>
        <v>6125727000</v>
      </c>
      <c r="L555" s="54">
        <f t="shared" si="282"/>
        <v>82770000</v>
      </c>
      <c r="M555" s="54">
        <f t="shared" si="282"/>
        <v>1207043000</v>
      </c>
      <c r="N555" s="54">
        <f t="shared" si="282"/>
        <v>0</v>
      </c>
      <c r="O555" s="54">
        <f t="shared" si="282"/>
        <v>82343181</v>
      </c>
      <c r="P555" s="54">
        <f t="shared" si="282"/>
        <v>82343181</v>
      </c>
      <c r="Q555" s="54">
        <f t="shared" si="282"/>
        <v>1124699819</v>
      </c>
      <c r="R555" s="54">
        <f t="shared" si="282"/>
        <v>4835914000</v>
      </c>
      <c r="S555" s="55"/>
      <c r="T555" s="55"/>
    </row>
    <row r="556" spans="1:21" s="3" customFormat="1" outlineLevel="1" x14ac:dyDescent="0.25">
      <c r="A556" s="8"/>
      <c r="B556" s="8"/>
      <c r="C556" s="8"/>
      <c r="D556" s="8"/>
      <c r="E556" s="9"/>
      <c r="F556" s="8"/>
      <c r="G556" s="8"/>
      <c r="H556" s="12"/>
      <c r="I556" s="12"/>
      <c r="J556" s="20"/>
      <c r="K556" s="32"/>
      <c r="L556" s="42"/>
      <c r="M556" s="42"/>
      <c r="N556" s="42"/>
      <c r="O556" s="42"/>
      <c r="P556" s="42"/>
      <c r="Q556" s="42"/>
      <c r="R556" s="42"/>
      <c r="S556" s="55"/>
      <c r="T556" s="55"/>
    </row>
    <row r="557" spans="1:21" ht="26.25" outlineLevel="1" x14ac:dyDescent="0.4">
      <c r="A557" s="8"/>
      <c r="B557" s="8"/>
      <c r="C557" s="8"/>
      <c r="D557" s="8"/>
      <c r="E557" s="9"/>
      <c r="F557" s="8"/>
      <c r="G557" s="8"/>
      <c r="H557" s="12"/>
      <c r="I557" s="12"/>
      <c r="J557" s="65" t="s">
        <v>227</v>
      </c>
      <c r="K557" s="32"/>
      <c r="L557" s="42"/>
      <c r="M557" s="42"/>
      <c r="N557" s="42"/>
      <c r="O557" s="42"/>
      <c r="P557" s="42"/>
      <c r="Q557" s="42"/>
      <c r="R557" s="42"/>
      <c r="S557" s="55"/>
      <c r="T557" s="55"/>
    </row>
    <row r="558" spans="1:21" outlineLevel="1" x14ac:dyDescent="0.25">
      <c r="A558" s="8"/>
      <c r="B558" s="8"/>
      <c r="C558" s="8"/>
      <c r="D558" s="8"/>
      <c r="E558" s="9"/>
      <c r="F558" s="8"/>
      <c r="G558" s="8"/>
      <c r="H558" s="12"/>
      <c r="I558" s="12"/>
      <c r="J558" s="16" t="s">
        <v>271</v>
      </c>
      <c r="K558" s="32"/>
      <c r="L558" s="42"/>
      <c r="M558" s="42"/>
      <c r="N558" s="42"/>
      <c r="O558" s="42"/>
      <c r="P558" s="42"/>
      <c r="Q558" s="42"/>
      <c r="R558" s="42"/>
      <c r="S558" s="55"/>
      <c r="T558" s="55"/>
    </row>
    <row r="559" spans="1:21" s="2" customFormat="1" ht="15" customHeight="1" outlineLevel="2" x14ac:dyDescent="0.25">
      <c r="A559" s="6">
        <v>31</v>
      </c>
      <c r="B559" s="6" t="s">
        <v>5</v>
      </c>
      <c r="C559" s="6" t="s">
        <v>272</v>
      </c>
      <c r="D559" s="6" t="s">
        <v>30</v>
      </c>
      <c r="E559" s="6" t="s">
        <v>38</v>
      </c>
      <c r="F559" s="6" t="s">
        <v>6</v>
      </c>
      <c r="G559" s="6" t="s">
        <v>168</v>
      </c>
      <c r="H559" s="13">
        <v>30343540</v>
      </c>
      <c r="I559" s="13" t="str">
        <f>CONCATENATE(H559,"-",G559)</f>
        <v>30343540-EJECUCION</v>
      </c>
      <c r="J559" s="17" t="s">
        <v>117</v>
      </c>
      <c r="K559" s="29">
        <v>1125337000</v>
      </c>
      <c r="L559" s="41">
        <v>196238450</v>
      </c>
      <c r="M559" s="41">
        <v>900337000</v>
      </c>
      <c r="N559" s="41">
        <v>52183058</v>
      </c>
      <c r="O559" s="41">
        <v>72633349</v>
      </c>
      <c r="P559" s="41">
        <f>N559+O559</f>
        <v>124816407</v>
      </c>
      <c r="Q559" s="41">
        <f>M559-P559</f>
        <v>775520593</v>
      </c>
      <c r="R559" s="41">
        <f>K559-(L559+M559)</f>
        <v>28761550</v>
      </c>
      <c r="S559" s="56" t="s">
        <v>273</v>
      </c>
      <c r="T559" s="56" t="s">
        <v>8</v>
      </c>
      <c r="U559" s="2" t="str">
        <f>VLOOKUP(I559,RATES!K$2:L$952,2,FALSE)</f>
        <v>RS</v>
      </c>
    </row>
    <row r="560" spans="1:21" outlineLevel="2" x14ac:dyDescent="0.25">
      <c r="A560" s="8"/>
      <c r="B560" s="8"/>
      <c r="C560" s="8"/>
      <c r="D560" s="8"/>
      <c r="E560" s="8"/>
      <c r="F560" s="8"/>
      <c r="G560" s="8"/>
      <c r="H560" s="12"/>
      <c r="I560" s="12"/>
      <c r="J560" s="16" t="s">
        <v>435</v>
      </c>
      <c r="K560" s="30">
        <f t="shared" ref="K560:R560" si="283">SUBTOTAL(9,K559)</f>
        <v>1125337000</v>
      </c>
      <c r="L560" s="30">
        <f t="shared" si="283"/>
        <v>196238450</v>
      </c>
      <c r="M560" s="30">
        <f t="shared" si="283"/>
        <v>900337000</v>
      </c>
      <c r="N560" s="30">
        <f t="shared" si="283"/>
        <v>52183058</v>
      </c>
      <c r="O560" s="30">
        <f t="shared" si="283"/>
        <v>72633349</v>
      </c>
      <c r="P560" s="30">
        <f t="shared" si="283"/>
        <v>124816407</v>
      </c>
      <c r="Q560" s="30">
        <f t="shared" si="283"/>
        <v>775520593</v>
      </c>
      <c r="R560" s="30">
        <f t="shared" si="283"/>
        <v>28761550</v>
      </c>
      <c r="S560" s="55"/>
      <c r="T560" s="55"/>
    </row>
    <row r="561" spans="1:21" outlineLevel="2" x14ac:dyDescent="0.25">
      <c r="A561" s="8"/>
      <c r="B561" s="8"/>
      <c r="C561" s="8"/>
      <c r="D561" s="8"/>
      <c r="E561" s="8"/>
      <c r="F561" s="8"/>
      <c r="G561" s="8"/>
      <c r="H561" s="12"/>
      <c r="I561" s="12"/>
      <c r="J561" s="18"/>
      <c r="K561" s="28"/>
      <c r="L561" s="40"/>
      <c r="M561" s="40"/>
      <c r="N561" s="40"/>
      <c r="O561" s="40"/>
      <c r="P561" s="40"/>
      <c r="Q561" s="40"/>
      <c r="R561" s="40"/>
      <c r="S561" s="55"/>
      <c r="T561" s="55"/>
    </row>
    <row r="562" spans="1:21" outlineLevel="2" x14ac:dyDescent="0.25">
      <c r="A562" s="8"/>
      <c r="B562" s="8"/>
      <c r="C562" s="8"/>
      <c r="D562" s="8"/>
      <c r="E562" s="8"/>
      <c r="F562" s="8"/>
      <c r="G562" s="8"/>
      <c r="H562" s="12"/>
      <c r="I562" s="12"/>
      <c r="J562" s="23" t="s">
        <v>278</v>
      </c>
      <c r="K562" s="28"/>
      <c r="L562" s="40"/>
      <c r="M562" s="40"/>
      <c r="N562" s="40"/>
      <c r="O562" s="40"/>
      <c r="P562" s="40"/>
      <c r="Q562" s="40"/>
      <c r="R562" s="40"/>
      <c r="S562" s="55"/>
      <c r="T562" s="55"/>
    </row>
    <row r="563" spans="1:21" s="2" customFormat="1" ht="15" customHeight="1" outlineLevel="2" x14ac:dyDescent="0.25">
      <c r="A563" s="6">
        <v>31</v>
      </c>
      <c r="B563" s="6" t="s">
        <v>11</v>
      </c>
      <c r="C563" s="6" t="s">
        <v>288</v>
      </c>
      <c r="D563" s="6" t="s">
        <v>30</v>
      </c>
      <c r="E563" s="6" t="s">
        <v>38</v>
      </c>
      <c r="F563" s="6" t="s">
        <v>558</v>
      </c>
      <c r="G563" s="6" t="s">
        <v>9</v>
      </c>
      <c r="H563" s="13">
        <v>30135053</v>
      </c>
      <c r="I563" s="13" t="str">
        <f t="shared" ref="I563:I568" si="284">CONCATENATE(H563,"-",G563)</f>
        <v>30135053-DISEÑO</v>
      </c>
      <c r="J563" s="17" t="s">
        <v>381</v>
      </c>
      <c r="K563" s="29">
        <v>74568000</v>
      </c>
      <c r="L563" s="41">
        <v>0</v>
      </c>
      <c r="M563" s="41">
        <v>10000000</v>
      </c>
      <c r="N563" s="41">
        <v>0</v>
      </c>
      <c r="O563" s="41">
        <v>0</v>
      </c>
      <c r="P563" s="41">
        <f t="shared" ref="P563:P568" si="285">N563+O563</f>
        <v>0</v>
      </c>
      <c r="Q563" s="41">
        <f t="shared" ref="Q563:Q568" si="286">M563-P563</f>
        <v>10000000</v>
      </c>
      <c r="R563" s="41">
        <f t="shared" ref="R563:R568" si="287">K563-(L563+M563)</f>
        <v>64568000</v>
      </c>
      <c r="S563" s="56" t="s">
        <v>281</v>
      </c>
      <c r="T563" s="56" t="s">
        <v>308</v>
      </c>
      <c r="U563" s="2" t="e">
        <f>VLOOKUP(I563,RATES!K$2:L$952,2,FALSE)</f>
        <v>#N/A</v>
      </c>
    </row>
    <row r="564" spans="1:21" s="2" customFormat="1" ht="15" customHeight="1" outlineLevel="2" x14ac:dyDescent="0.25">
      <c r="A564" s="6">
        <v>31</v>
      </c>
      <c r="B564" s="6" t="s">
        <v>11</v>
      </c>
      <c r="C564" s="6" t="s">
        <v>287</v>
      </c>
      <c r="D564" s="6" t="s">
        <v>30</v>
      </c>
      <c r="E564" s="6" t="s">
        <v>38</v>
      </c>
      <c r="F564" s="6" t="s">
        <v>81</v>
      </c>
      <c r="G564" s="6" t="s">
        <v>168</v>
      </c>
      <c r="H564" s="13">
        <v>30388222</v>
      </c>
      <c r="I564" s="13" t="str">
        <f t="shared" si="284"/>
        <v>30388222-EJECUCION</v>
      </c>
      <c r="J564" s="17" t="s">
        <v>625</v>
      </c>
      <c r="K564" s="29">
        <v>103744000</v>
      </c>
      <c r="L564" s="41">
        <v>0</v>
      </c>
      <c r="M564" s="29">
        <v>103744000</v>
      </c>
      <c r="N564" s="41">
        <v>0</v>
      </c>
      <c r="O564" s="41">
        <v>0</v>
      </c>
      <c r="P564" s="41">
        <f t="shared" si="285"/>
        <v>0</v>
      </c>
      <c r="Q564" s="41">
        <f t="shared" si="286"/>
        <v>103744000</v>
      </c>
      <c r="R564" s="41">
        <f t="shared" si="287"/>
        <v>0</v>
      </c>
      <c r="S564" s="56" t="s">
        <v>281</v>
      </c>
      <c r="T564" s="56" t="s">
        <v>8</v>
      </c>
      <c r="U564" s="2" t="str">
        <f>VLOOKUP(I564,RATES!K$2:L$952,2,FALSE)</f>
        <v>RS</v>
      </c>
    </row>
    <row r="565" spans="1:21" s="2" customFormat="1" ht="15" customHeight="1" outlineLevel="2" x14ac:dyDescent="0.25">
      <c r="A565" s="6">
        <v>31</v>
      </c>
      <c r="B565" s="6" t="s">
        <v>11</v>
      </c>
      <c r="C565" s="6" t="s">
        <v>274</v>
      </c>
      <c r="D565" s="6" t="s">
        <v>30</v>
      </c>
      <c r="E565" s="6" t="s">
        <v>38</v>
      </c>
      <c r="F565" s="6" t="s">
        <v>558</v>
      </c>
      <c r="G565" s="6" t="s">
        <v>168</v>
      </c>
      <c r="H565" s="13">
        <v>30078798</v>
      </c>
      <c r="I565" s="13" t="str">
        <f t="shared" si="284"/>
        <v>30078798-EJECUCION</v>
      </c>
      <c r="J565" s="17" t="s">
        <v>386</v>
      </c>
      <c r="K565" s="29">
        <v>450505000</v>
      </c>
      <c r="L565" s="41">
        <v>0</v>
      </c>
      <c r="M565" s="41">
        <v>30000000</v>
      </c>
      <c r="N565" s="41">
        <v>0</v>
      </c>
      <c r="O565" s="41">
        <v>0</v>
      </c>
      <c r="P565" s="41">
        <f t="shared" si="285"/>
        <v>0</v>
      </c>
      <c r="Q565" s="41">
        <f t="shared" si="286"/>
        <v>30000000</v>
      </c>
      <c r="R565" s="41">
        <f t="shared" si="287"/>
        <v>420505000</v>
      </c>
      <c r="S565" s="56" t="s">
        <v>281</v>
      </c>
      <c r="T565" s="56" t="s">
        <v>415</v>
      </c>
      <c r="U565" s="2">
        <f>VLOOKUP(I565,RATES!K$2:L$952,2,FALSE)</f>
        <v>0</v>
      </c>
    </row>
    <row r="566" spans="1:21" s="2" customFormat="1" ht="15" customHeight="1" outlineLevel="2" x14ac:dyDescent="0.25">
      <c r="A566" s="6">
        <v>31</v>
      </c>
      <c r="B566" s="6" t="s">
        <v>11</v>
      </c>
      <c r="C566" s="6" t="s">
        <v>288</v>
      </c>
      <c r="D566" s="6" t="s">
        <v>30</v>
      </c>
      <c r="E566" s="6" t="s">
        <v>38</v>
      </c>
      <c r="F566" s="6" t="s">
        <v>558</v>
      </c>
      <c r="G566" s="6" t="s">
        <v>168</v>
      </c>
      <c r="H566" s="13">
        <v>30480757</v>
      </c>
      <c r="I566" s="13" t="str">
        <f t="shared" si="284"/>
        <v>30480757-EJECUCION</v>
      </c>
      <c r="J566" s="17" t="s">
        <v>506</v>
      </c>
      <c r="K566" s="29">
        <v>314000000</v>
      </c>
      <c r="L566" s="41">
        <v>0</v>
      </c>
      <c r="M566" s="41">
        <v>30000000</v>
      </c>
      <c r="N566" s="41">
        <v>0</v>
      </c>
      <c r="O566" s="41">
        <v>0</v>
      </c>
      <c r="P566" s="41">
        <f t="shared" si="285"/>
        <v>0</v>
      </c>
      <c r="Q566" s="41">
        <f t="shared" si="286"/>
        <v>30000000</v>
      </c>
      <c r="R566" s="41">
        <f t="shared" si="287"/>
        <v>284000000</v>
      </c>
      <c r="S566" s="56" t="s">
        <v>281</v>
      </c>
      <c r="T566" s="56" t="s">
        <v>515</v>
      </c>
      <c r="U566" s="2" t="e">
        <f>VLOOKUP(I566,RATES!K$2:L$952,2,FALSE)</f>
        <v>#N/A</v>
      </c>
    </row>
    <row r="567" spans="1:21" s="2" customFormat="1" ht="15" customHeight="1" outlineLevel="2" x14ac:dyDescent="0.25">
      <c r="A567" s="6">
        <v>31</v>
      </c>
      <c r="B567" s="6" t="s">
        <v>11</v>
      </c>
      <c r="C567" s="6" t="s">
        <v>274</v>
      </c>
      <c r="D567" s="6" t="s">
        <v>30</v>
      </c>
      <c r="E567" s="6" t="s">
        <v>38</v>
      </c>
      <c r="F567" s="6" t="s">
        <v>558</v>
      </c>
      <c r="G567" s="6" t="s">
        <v>168</v>
      </c>
      <c r="H567" s="13">
        <v>30480722</v>
      </c>
      <c r="I567" s="13" t="str">
        <f t="shared" si="284"/>
        <v>30480722-EJECUCION</v>
      </c>
      <c r="J567" s="17" t="s">
        <v>364</v>
      </c>
      <c r="K567" s="29">
        <v>500000000</v>
      </c>
      <c r="L567" s="41">
        <v>0</v>
      </c>
      <c r="M567" s="41">
        <v>30000000</v>
      </c>
      <c r="N567" s="41">
        <v>0</v>
      </c>
      <c r="O567" s="41">
        <v>0</v>
      </c>
      <c r="P567" s="41">
        <f t="shared" si="285"/>
        <v>0</v>
      </c>
      <c r="Q567" s="41">
        <f t="shared" si="286"/>
        <v>30000000</v>
      </c>
      <c r="R567" s="41">
        <f t="shared" si="287"/>
        <v>470000000</v>
      </c>
      <c r="S567" s="56" t="s">
        <v>281</v>
      </c>
      <c r="T567" s="56" t="s">
        <v>415</v>
      </c>
      <c r="U567" s="2">
        <f>VLOOKUP(I567,RATES!K$2:L$952,2,FALSE)</f>
        <v>0</v>
      </c>
    </row>
    <row r="568" spans="1:21" s="2" customFormat="1" ht="15" customHeight="1" outlineLevel="2" x14ac:dyDescent="0.25">
      <c r="A568" s="6">
        <v>31</v>
      </c>
      <c r="B568" s="6" t="s">
        <v>11</v>
      </c>
      <c r="C568" s="6" t="s">
        <v>286</v>
      </c>
      <c r="D568" s="6" t="s">
        <v>30</v>
      </c>
      <c r="E568" s="6" t="s">
        <v>38</v>
      </c>
      <c r="F568" s="6" t="s">
        <v>558</v>
      </c>
      <c r="G568" s="6" t="s">
        <v>9</v>
      </c>
      <c r="H568" s="13">
        <v>30480716</v>
      </c>
      <c r="I568" s="13" t="str">
        <f t="shared" si="284"/>
        <v>30480716-DISEÑO</v>
      </c>
      <c r="J568" s="17" t="s">
        <v>498</v>
      </c>
      <c r="K568" s="29">
        <v>350000000</v>
      </c>
      <c r="L568" s="41">
        <v>0</v>
      </c>
      <c r="M568" s="41">
        <v>30000000</v>
      </c>
      <c r="N568" s="41">
        <v>0</v>
      </c>
      <c r="O568" s="41">
        <v>0</v>
      </c>
      <c r="P568" s="41">
        <f t="shared" si="285"/>
        <v>0</v>
      </c>
      <c r="Q568" s="41">
        <f t="shared" si="286"/>
        <v>30000000</v>
      </c>
      <c r="R568" s="41">
        <f t="shared" si="287"/>
        <v>320000000</v>
      </c>
      <c r="S568" s="56" t="s">
        <v>281</v>
      </c>
      <c r="T568" s="56" t="s">
        <v>515</v>
      </c>
      <c r="U568" s="2" t="e">
        <f>VLOOKUP(I568,RATES!K$2:L$952,2,FALSE)</f>
        <v>#N/A</v>
      </c>
    </row>
    <row r="569" spans="1:21" outlineLevel="2" x14ac:dyDescent="0.25">
      <c r="A569" s="8"/>
      <c r="B569" s="8"/>
      <c r="C569" s="8"/>
      <c r="D569" s="8"/>
      <c r="E569" s="8"/>
      <c r="F569" s="8"/>
      <c r="G569" s="8"/>
      <c r="H569" s="12"/>
      <c r="I569" s="12"/>
      <c r="J569" s="16" t="s">
        <v>291</v>
      </c>
      <c r="K569" s="30">
        <f t="shared" ref="K569:R569" si="288">SUBTOTAL(9,K563:K568)</f>
        <v>1792817000</v>
      </c>
      <c r="L569" s="30">
        <f t="shared" si="288"/>
        <v>0</v>
      </c>
      <c r="M569" s="30">
        <f t="shared" si="288"/>
        <v>233744000</v>
      </c>
      <c r="N569" s="30">
        <f t="shared" si="288"/>
        <v>0</v>
      </c>
      <c r="O569" s="30">
        <f t="shared" si="288"/>
        <v>0</v>
      </c>
      <c r="P569" s="30">
        <f t="shared" si="288"/>
        <v>0</v>
      </c>
      <c r="Q569" s="30">
        <f t="shared" si="288"/>
        <v>233744000</v>
      </c>
      <c r="R569" s="30">
        <f t="shared" si="288"/>
        <v>1559073000</v>
      </c>
      <c r="S569" s="55"/>
      <c r="T569" s="55"/>
    </row>
    <row r="570" spans="1:21" outlineLevel="2" x14ac:dyDescent="0.25">
      <c r="A570" s="8"/>
      <c r="B570" s="8"/>
      <c r="C570" s="8"/>
      <c r="D570" s="8"/>
      <c r="E570" s="8"/>
      <c r="F570" s="8"/>
      <c r="G570" s="8"/>
      <c r="H570" s="12"/>
      <c r="I570" s="12"/>
      <c r="J570" s="18"/>
      <c r="K570" s="28"/>
      <c r="L570" s="40"/>
      <c r="M570" s="40"/>
      <c r="N570" s="40"/>
      <c r="O570" s="40"/>
      <c r="P570" s="40"/>
      <c r="Q570" s="40"/>
      <c r="R570" s="40"/>
      <c r="S570" s="55"/>
      <c r="T570" s="55"/>
    </row>
    <row r="571" spans="1:21" ht="18.75" outlineLevel="1" x14ac:dyDescent="0.3">
      <c r="A571" s="8"/>
      <c r="B571" s="8"/>
      <c r="C571" s="8"/>
      <c r="D571" s="8"/>
      <c r="E571" s="9"/>
      <c r="F571" s="8"/>
      <c r="G571" s="8"/>
      <c r="H571" s="12"/>
      <c r="I571" s="12"/>
      <c r="J571" s="53" t="s">
        <v>194</v>
      </c>
      <c r="K571" s="54">
        <f t="shared" ref="K571:R571" si="289">K569+K560</f>
        <v>2918154000</v>
      </c>
      <c r="L571" s="54">
        <f t="shared" si="289"/>
        <v>196238450</v>
      </c>
      <c r="M571" s="54">
        <f t="shared" si="289"/>
        <v>1134081000</v>
      </c>
      <c r="N571" s="54">
        <f t="shared" si="289"/>
        <v>52183058</v>
      </c>
      <c r="O571" s="54">
        <f t="shared" si="289"/>
        <v>72633349</v>
      </c>
      <c r="P571" s="54">
        <f t="shared" si="289"/>
        <v>124816407</v>
      </c>
      <c r="Q571" s="54">
        <f t="shared" si="289"/>
        <v>1009264593</v>
      </c>
      <c r="R571" s="54">
        <f t="shared" si="289"/>
        <v>1587834550</v>
      </c>
      <c r="S571" s="55"/>
      <c r="T571" s="55"/>
    </row>
    <row r="572" spans="1:21" s="3" customFormat="1" outlineLevel="1" x14ac:dyDescent="0.25">
      <c r="A572" s="8"/>
      <c r="B572" s="8"/>
      <c r="C572" s="8"/>
      <c r="D572" s="8"/>
      <c r="E572" s="9"/>
      <c r="F572" s="8"/>
      <c r="G572" s="8"/>
      <c r="H572" s="12"/>
      <c r="I572" s="12"/>
      <c r="J572" s="20"/>
      <c r="K572" s="32"/>
      <c r="L572" s="42"/>
      <c r="M572" s="42"/>
      <c r="N572" s="42"/>
      <c r="O572" s="42"/>
      <c r="P572" s="42"/>
      <c r="Q572" s="42"/>
      <c r="R572" s="42"/>
      <c r="S572" s="55"/>
      <c r="T572" s="55"/>
    </row>
    <row r="573" spans="1:21" ht="26.25" outlineLevel="1" x14ac:dyDescent="0.4">
      <c r="A573" s="8"/>
      <c r="B573" s="8"/>
      <c r="C573" s="8"/>
      <c r="D573" s="8"/>
      <c r="E573" s="9"/>
      <c r="F573" s="8"/>
      <c r="G573" s="8"/>
      <c r="H573" s="12"/>
      <c r="I573" s="12"/>
      <c r="J573" s="65" t="s">
        <v>228</v>
      </c>
      <c r="K573" s="32"/>
      <c r="L573" s="42"/>
      <c r="M573" s="42"/>
      <c r="N573" s="42"/>
      <c r="O573" s="42"/>
      <c r="P573" s="42"/>
      <c r="Q573" s="42"/>
      <c r="R573" s="42"/>
      <c r="S573" s="55"/>
      <c r="T573" s="55"/>
    </row>
    <row r="574" spans="1:21" outlineLevel="1" x14ac:dyDescent="0.25">
      <c r="A574" s="8"/>
      <c r="B574" s="8"/>
      <c r="C574" s="8"/>
      <c r="D574" s="8"/>
      <c r="E574" s="9"/>
      <c r="F574" s="8"/>
      <c r="G574" s="8"/>
      <c r="H574" s="12"/>
      <c r="I574" s="12"/>
      <c r="J574" s="16" t="s">
        <v>271</v>
      </c>
      <c r="K574" s="32"/>
      <c r="L574" s="42"/>
      <c r="M574" s="42"/>
      <c r="N574" s="42"/>
      <c r="O574" s="42"/>
      <c r="P574" s="42"/>
      <c r="Q574" s="42"/>
      <c r="R574" s="42"/>
      <c r="S574" s="55"/>
      <c r="T574" s="55"/>
    </row>
    <row r="575" spans="1:21" s="2" customFormat="1" ht="15" customHeight="1" outlineLevel="2" x14ac:dyDescent="0.25">
      <c r="A575" s="6">
        <v>31</v>
      </c>
      <c r="B575" s="6" t="s">
        <v>5</v>
      </c>
      <c r="C575" s="6" t="s">
        <v>288</v>
      </c>
      <c r="D575" s="6" t="s">
        <v>30</v>
      </c>
      <c r="E575" s="6" t="s">
        <v>40</v>
      </c>
      <c r="F575" s="6" t="s">
        <v>102</v>
      </c>
      <c r="G575" s="6" t="s">
        <v>168</v>
      </c>
      <c r="H575" s="13">
        <v>30133125</v>
      </c>
      <c r="I575" s="13" t="str">
        <f t="shared" ref="I575:I577" si="290">CONCATENATE(H575,"-",G575)</f>
        <v>30133125-EJECUCION</v>
      </c>
      <c r="J575" s="17" t="s">
        <v>128</v>
      </c>
      <c r="K575" s="29">
        <v>1500000000</v>
      </c>
      <c r="L575" s="41">
        <v>1224005772</v>
      </c>
      <c r="M575" s="41">
        <v>250000000</v>
      </c>
      <c r="N575" s="41">
        <v>0</v>
      </c>
      <c r="O575" s="41">
        <v>0</v>
      </c>
      <c r="P575" s="41">
        <f t="shared" ref="P575:P577" si="291">N575+O575</f>
        <v>0</v>
      </c>
      <c r="Q575" s="41">
        <f t="shared" ref="Q575:Q577" si="292">M575-P575</f>
        <v>250000000</v>
      </c>
      <c r="R575" s="41">
        <f>K575-(L575+M575)</f>
        <v>25994228</v>
      </c>
      <c r="S575" s="56" t="s">
        <v>273</v>
      </c>
      <c r="T575" s="56" t="s">
        <v>8</v>
      </c>
      <c r="U575" s="2" t="str">
        <f>VLOOKUP(I575,RATES!K$2:L$952,2,FALSE)</f>
        <v>RS</v>
      </c>
    </row>
    <row r="576" spans="1:21" s="2" customFormat="1" ht="15" customHeight="1" outlineLevel="2" x14ac:dyDescent="0.25">
      <c r="A576" s="6">
        <v>31</v>
      </c>
      <c r="B576" s="6" t="s">
        <v>5</v>
      </c>
      <c r="C576" s="6" t="s">
        <v>274</v>
      </c>
      <c r="D576" s="6" t="s">
        <v>30</v>
      </c>
      <c r="E576" s="6" t="s">
        <v>40</v>
      </c>
      <c r="F576" s="6" t="s">
        <v>558</v>
      </c>
      <c r="G576" s="6" t="s">
        <v>168</v>
      </c>
      <c r="H576" s="48">
        <v>30083106</v>
      </c>
      <c r="I576" s="13" t="str">
        <f t="shared" si="290"/>
        <v>30083106-EJECUCION</v>
      </c>
      <c r="J576" s="17" t="s">
        <v>651</v>
      </c>
      <c r="K576" s="29">
        <v>2556534248</v>
      </c>
      <c r="L576" s="41">
        <v>2551974126</v>
      </c>
      <c r="M576" s="41">
        <v>0</v>
      </c>
      <c r="N576" s="41">
        <v>0</v>
      </c>
      <c r="O576" s="41">
        <v>0</v>
      </c>
      <c r="P576" s="41">
        <f t="shared" si="291"/>
        <v>0</v>
      </c>
      <c r="Q576" s="41">
        <f t="shared" si="292"/>
        <v>0</v>
      </c>
      <c r="R576" s="41">
        <f>K576-(L576+M576)</f>
        <v>4560122</v>
      </c>
      <c r="S576" s="56" t="s">
        <v>273</v>
      </c>
      <c r="T576" s="56" t="s">
        <v>8</v>
      </c>
      <c r="U576" s="2" t="e">
        <f>VLOOKUP(I576,RATES!K$2:L$952,2,FALSE)</f>
        <v>#N/A</v>
      </c>
    </row>
    <row r="577" spans="1:21" s="2" customFormat="1" ht="15" customHeight="1" outlineLevel="2" x14ac:dyDescent="0.25">
      <c r="A577" s="6">
        <v>24</v>
      </c>
      <c r="B577" s="6" t="s">
        <v>5</v>
      </c>
      <c r="C577" s="6" t="s">
        <v>287</v>
      </c>
      <c r="D577" s="6" t="s">
        <v>30</v>
      </c>
      <c r="E577" s="6" t="s">
        <v>40</v>
      </c>
      <c r="F577" s="6" t="s">
        <v>81</v>
      </c>
      <c r="G577" s="6" t="s">
        <v>168</v>
      </c>
      <c r="H577" s="13">
        <v>30137258</v>
      </c>
      <c r="I577" s="13" t="str">
        <f t="shared" si="290"/>
        <v>30137258-EJECUCION</v>
      </c>
      <c r="J577" s="17" t="s">
        <v>135</v>
      </c>
      <c r="K577" s="29">
        <v>515000000</v>
      </c>
      <c r="L577" s="41">
        <v>288493398</v>
      </c>
      <c r="M577" s="41">
        <v>108517038</v>
      </c>
      <c r="N577" s="41">
        <v>0</v>
      </c>
      <c r="O577" s="41">
        <v>0</v>
      </c>
      <c r="P577" s="41">
        <f t="shared" si="291"/>
        <v>0</v>
      </c>
      <c r="Q577" s="41">
        <f t="shared" si="292"/>
        <v>108517038</v>
      </c>
      <c r="R577" s="41">
        <f>K577-(L577+M577)</f>
        <v>117989564</v>
      </c>
      <c r="S577" s="56" t="s">
        <v>273</v>
      </c>
      <c r="T577" s="56" t="s">
        <v>293</v>
      </c>
      <c r="U577" s="2" t="e">
        <f>VLOOKUP(I577,RATES!K$2:L$952,2,FALSE)</f>
        <v>#N/A</v>
      </c>
    </row>
    <row r="578" spans="1:21" outlineLevel="2" x14ac:dyDescent="0.25">
      <c r="A578" s="8"/>
      <c r="B578" s="8"/>
      <c r="C578" s="8"/>
      <c r="D578" s="8"/>
      <c r="E578" s="8"/>
      <c r="F578" s="8"/>
      <c r="G578" s="8"/>
      <c r="H578" s="12"/>
      <c r="I578" s="12"/>
      <c r="J578" s="16" t="s">
        <v>435</v>
      </c>
      <c r="K578" s="30">
        <f t="shared" ref="K578:R578" si="293">SUBTOTAL(9,K575:K577)</f>
        <v>4571534248</v>
      </c>
      <c r="L578" s="30">
        <f t="shared" si="293"/>
        <v>4064473296</v>
      </c>
      <c r="M578" s="30">
        <f t="shared" si="293"/>
        <v>358517038</v>
      </c>
      <c r="N578" s="30">
        <f t="shared" si="293"/>
        <v>0</v>
      </c>
      <c r="O578" s="30">
        <f t="shared" si="293"/>
        <v>0</v>
      </c>
      <c r="P578" s="30">
        <f t="shared" si="293"/>
        <v>0</v>
      </c>
      <c r="Q578" s="30">
        <f t="shared" si="293"/>
        <v>358517038</v>
      </c>
      <c r="R578" s="30">
        <f t="shared" si="293"/>
        <v>148543914</v>
      </c>
      <c r="S578" s="55"/>
      <c r="T578" s="55"/>
    </row>
    <row r="579" spans="1:21" outlineLevel="2" x14ac:dyDescent="0.25">
      <c r="A579" s="8"/>
      <c r="B579" s="8"/>
      <c r="C579" s="8"/>
      <c r="D579" s="8"/>
      <c r="E579" s="8"/>
      <c r="F579" s="8"/>
      <c r="G579" s="8"/>
      <c r="H579" s="12"/>
      <c r="I579" s="12"/>
      <c r="J579" s="18"/>
      <c r="K579" s="28"/>
      <c r="L579" s="40"/>
      <c r="M579" s="40"/>
      <c r="N579" s="40"/>
      <c r="O579" s="40"/>
      <c r="P579" s="40"/>
      <c r="Q579" s="40"/>
      <c r="R579" s="40"/>
      <c r="S579" s="55"/>
      <c r="T579" s="55"/>
    </row>
    <row r="580" spans="1:21" outlineLevel="2" x14ac:dyDescent="0.25">
      <c r="A580" s="8"/>
      <c r="B580" s="8"/>
      <c r="C580" s="8"/>
      <c r="D580" s="8"/>
      <c r="E580" s="8"/>
      <c r="F580" s="8"/>
      <c r="G580" s="8"/>
      <c r="H580" s="12"/>
      <c r="I580" s="12"/>
      <c r="J580" s="16" t="s">
        <v>436</v>
      </c>
      <c r="K580" s="28"/>
      <c r="L580" s="40"/>
      <c r="M580" s="40"/>
      <c r="N580" s="40"/>
      <c r="O580" s="40"/>
      <c r="P580" s="40"/>
      <c r="Q580" s="40"/>
      <c r="R580" s="40"/>
      <c r="S580" s="55"/>
      <c r="T580" s="55"/>
    </row>
    <row r="581" spans="1:21" s="2" customFormat="1" ht="15" customHeight="1" outlineLevel="2" x14ac:dyDescent="0.25">
      <c r="A581" s="6">
        <v>31</v>
      </c>
      <c r="B581" s="6" t="s">
        <v>56</v>
      </c>
      <c r="C581" s="6" t="s">
        <v>275</v>
      </c>
      <c r="D581" s="6" t="s">
        <v>30</v>
      </c>
      <c r="E581" s="6" t="s">
        <v>40</v>
      </c>
      <c r="F581" s="6" t="s">
        <v>102</v>
      </c>
      <c r="G581" s="6" t="s">
        <v>168</v>
      </c>
      <c r="H581" s="13">
        <v>30396026</v>
      </c>
      <c r="I581" s="13" t="str">
        <f t="shared" ref="I581:I585" si="294">CONCATENATE(H581,"-",G581)</f>
        <v>30396026-EJECUCION</v>
      </c>
      <c r="J581" s="17" t="s">
        <v>326</v>
      </c>
      <c r="K581" s="29">
        <v>400000000</v>
      </c>
      <c r="L581" s="41">
        <v>0</v>
      </c>
      <c r="M581" s="41">
        <v>40000000</v>
      </c>
      <c r="N581" s="41">
        <v>0</v>
      </c>
      <c r="O581" s="41">
        <v>0</v>
      </c>
      <c r="P581" s="41">
        <f t="shared" ref="P581:P585" si="295">N581+O581</f>
        <v>0</v>
      </c>
      <c r="Q581" s="41">
        <f t="shared" ref="Q581:Q585" si="296">M581-P581</f>
        <v>40000000</v>
      </c>
      <c r="R581" s="41">
        <f>K581-(L581+M581)</f>
        <v>360000000</v>
      </c>
      <c r="S581" s="56" t="s">
        <v>512</v>
      </c>
      <c r="T581" s="56" t="s">
        <v>10</v>
      </c>
      <c r="U581" s="2" t="e">
        <f>VLOOKUP(I581,RATES!K$2:L$952,2,FALSE)</f>
        <v>#N/A</v>
      </c>
    </row>
    <row r="582" spans="1:21" s="2" customFormat="1" ht="15" customHeight="1" outlineLevel="2" x14ac:dyDescent="0.25">
      <c r="A582" s="6">
        <v>31</v>
      </c>
      <c r="B582" s="6" t="s">
        <v>56</v>
      </c>
      <c r="C582" s="6" t="s">
        <v>275</v>
      </c>
      <c r="D582" s="6" t="s">
        <v>30</v>
      </c>
      <c r="E582" s="6" t="s">
        <v>40</v>
      </c>
      <c r="F582" s="6" t="s">
        <v>102</v>
      </c>
      <c r="G582" s="6" t="s">
        <v>168</v>
      </c>
      <c r="H582" s="13">
        <v>30430173</v>
      </c>
      <c r="I582" s="13" t="str">
        <f t="shared" si="294"/>
        <v>30430173-EJECUCION</v>
      </c>
      <c r="J582" s="17" t="s">
        <v>327</v>
      </c>
      <c r="K582" s="29">
        <v>547411000</v>
      </c>
      <c r="L582" s="41">
        <v>0</v>
      </c>
      <c r="M582" s="41">
        <v>54741100</v>
      </c>
      <c r="N582" s="41">
        <v>0</v>
      </c>
      <c r="O582" s="41">
        <v>0</v>
      </c>
      <c r="P582" s="41">
        <f t="shared" si="295"/>
        <v>0</v>
      </c>
      <c r="Q582" s="41">
        <f t="shared" si="296"/>
        <v>54741100</v>
      </c>
      <c r="R582" s="41">
        <f>K582-(L582+M582)</f>
        <v>492669900</v>
      </c>
      <c r="S582" s="56" t="s">
        <v>512</v>
      </c>
      <c r="T582" s="56" t="s">
        <v>10</v>
      </c>
      <c r="U582" s="2">
        <f>VLOOKUP(I582,RATES!K$2:L$952,2,FALSE)</f>
        <v>0</v>
      </c>
    </row>
    <row r="583" spans="1:21" s="2" customFormat="1" ht="15" customHeight="1" outlineLevel="2" x14ac:dyDescent="0.25">
      <c r="A583" s="6">
        <v>33</v>
      </c>
      <c r="B583" s="6" t="s">
        <v>56</v>
      </c>
      <c r="C583" s="6" t="s">
        <v>283</v>
      </c>
      <c r="D583" s="6" t="s">
        <v>30</v>
      </c>
      <c r="E583" s="6" t="s">
        <v>40</v>
      </c>
      <c r="F583" s="6" t="s">
        <v>14</v>
      </c>
      <c r="G583" s="6" t="s">
        <v>168</v>
      </c>
      <c r="H583" s="13">
        <v>30101055</v>
      </c>
      <c r="I583" s="13" t="str">
        <f t="shared" si="294"/>
        <v>30101055-EJECUCION</v>
      </c>
      <c r="J583" s="17" t="s">
        <v>96</v>
      </c>
      <c r="K583" s="29">
        <v>5352777000</v>
      </c>
      <c r="L583" s="41">
        <v>0</v>
      </c>
      <c r="M583" s="41">
        <v>1200000000</v>
      </c>
      <c r="N583" s="41">
        <v>0</v>
      </c>
      <c r="O583" s="41">
        <v>0</v>
      </c>
      <c r="P583" s="41">
        <f t="shared" si="295"/>
        <v>0</v>
      </c>
      <c r="Q583" s="41">
        <f t="shared" si="296"/>
        <v>1200000000</v>
      </c>
      <c r="R583" s="41">
        <f>K583-(L583+M583)</f>
        <v>4152777000</v>
      </c>
      <c r="S583" s="56" t="s">
        <v>277</v>
      </c>
      <c r="T583" s="56" t="s">
        <v>8</v>
      </c>
      <c r="U583" s="2">
        <f>VLOOKUP(I583,RATES!K$2:L$952,2,FALSE)</f>
        <v>0</v>
      </c>
    </row>
    <row r="584" spans="1:21" s="2" customFormat="1" ht="15" customHeight="1" outlineLevel="2" x14ac:dyDescent="0.25">
      <c r="A584" s="6">
        <v>31</v>
      </c>
      <c r="B584" s="6" t="s">
        <v>56</v>
      </c>
      <c r="C584" s="6" t="s">
        <v>287</v>
      </c>
      <c r="D584" s="6" t="s">
        <v>30</v>
      </c>
      <c r="E584" s="6" t="s">
        <v>40</v>
      </c>
      <c r="F584" s="6" t="s">
        <v>81</v>
      </c>
      <c r="G584" s="6" t="s">
        <v>168</v>
      </c>
      <c r="H584" s="13">
        <v>30288528</v>
      </c>
      <c r="I584" s="13" t="str">
        <f t="shared" si="294"/>
        <v>30288528-EJECUCION</v>
      </c>
      <c r="J584" s="17" t="s">
        <v>328</v>
      </c>
      <c r="K584" s="29">
        <v>104688000</v>
      </c>
      <c r="L584" s="41">
        <v>104688000</v>
      </c>
      <c r="M584" s="41">
        <v>0</v>
      </c>
      <c r="N584" s="41">
        <v>0</v>
      </c>
      <c r="O584" s="41">
        <v>0</v>
      </c>
      <c r="P584" s="41">
        <f t="shared" si="295"/>
        <v>0</v>
      </c>
      <c r="Q584" s="41">
        <f t="shared" si="296"/>
        <v>0</v>
      </c>
      <c r="R584" s="41">
        <f>K584-(L584+M584)</f>
        <v>0</v>
      </c>
      <c r="S584" s="56" t="s">
        <v>561</v>
      </c>
      <c r="T584" s="56" t="s">
        <v>8</v>
      </c>
      <c r="U584" s="2" t="e">
        <f>VLOOKUP(I584,RATES!K$2:L$952,2,FALSE)</f>
        <v>#N/A</v>
      </c>
    </row>
    <row r="585" spans="1:21" s="2" customFormat="1" ht="15" customHeight="1" outlineLevel="2" x14ac:dyDescent="0.25">
      <c r="A585" s="6">
        <v>31</v>
      </c>
      <c r="B585" s="6" t="s">
        <v>56</v>
      </c>
      <c r="C585" s="6" t="s">
        <v>272</v>
      </c>
      <c r="D585" s="6" t="s">
        <v>30</v>
      </c>
      <c r="E585" s="6" t="s">
        <v>40</v>
      </c>
      <c r="F585" s="6" t="s">
        <v>6</v>
      </c>
      <c r="G585" s="6" t="s">
        <v>168</v>
      </c>
      <c r="H585" s="13">
        <v>30185572</v>
      </c>
      <c r="I585" s="13" t="str">
        <f t="shared" si="294"/>
        <v>30185572-EJECUCION</v>
      </c>
      <c r="J585" s="17" t="s">
        <v>329</v>
      </c>
      <c r="K585" s="29">
        <v>2375649000</v>
      </c>
      <c r="L585" s="41">
        <v>0</v>
      </c>
      <c r="M585" s="41">
        <v>356000000</v>
      </c>
      <c r="N585" s="41">
        <v>0</v>
      </c>
      <c r="O585" s="41">
        <v>0</v>
      </c>
      <c r="P585" s="41">
        <f t="shared" si="295"/>
        <v>0</v>
      </c>
      <c r="Q585" s="41">
        <f t="shared" si="296"/>
        <v>356000000</v>
      </c>
      <c r="R585" s="41">
        <f>K585-(L585+M585)</f>
        <v>2019649000</v>
      </c>
      <c r="S585" s="56" t="s">
        <v>273</v>
      </c>
      <c r="T585" s="56" t="s">
        <v>8</v>
      </c>
      <c r="U585" s="2" t="str">
        <f>VLOOKUP(I585,RATES!K$2:L$952,2,FALSE)</f>
        <v>RS</v>
      </c>
    </row>
    <row r="586" spans="1:21" outlineLevel="2" x14ac:dyDescent="0.25">
      <c r="A586" s="8"/>
      <c r="B586" s="8"/>
      <c r="C586" s="8"/>
      <c r="D586" s="8"/>
      <c r="E586" s="8"/>
      <c r="F586" s="8"/>
      <c r="G586" s="8"/>
      <c r="H586" s="12"/>
      <c r="I586" s="12"/>
      <c r="J586" s="16" t="s">
        <v>336</v>
      </c>
      <c r="K586" s="30">
        <f t="shared" ref="K586:R586" si="297">SUBTOTAL(9,K581:K585)</f>
        <v>8780525000</v>
      </c>
      <c r="L586" s="30">
        <f t="shared" si="297"/>
        <v>104688000</v>
      </c>
      <c r="M586" s="30">
        <f t="shared" si="297"/>
        <v>1650741100</v>
      </c>
      <c r="N586" s="30">
        <f t="shared" si="297"/>
        <v>0</v>
      </c>
      <c r="O586" s="30">
        <f t="shared" si="297"/>
        <v>0</v>
      </c>
      <c r="P586" s="30">
        <f t="shared" si="297"/>
        <v>0</v>
      </c>
      <c r="Q586" s="30">
        <f t="shared" si="297"/>
        <v>1650741100</v>
      </c>
      <c r="R586" s="30">
        <f t="shared" si="297"/>
        <v>7025095900</v>
      </c>
      <c r="S586" s="55"/>
      <c r="T586" s="55"/>
    </row>
    <row r="587" spans="1:21" outlineLevel="2" x14ac:dyDescent="0.25">
      <c r="A587" s="8"/>
      <c r="B587" s="8"/>
      <c r="C587" s="8"/>
      <c r="D587" s="8"/>
      <c r="E587" s="8"/>
      <c r="F587" s="8"/>
      <c r="G587" s="8"/>
      <c r="H587" s="12"/>
      <c r="I587" s="12"/>
      <c r="J587" s="18"/>
      <c r="K587" s="28"/>
      <c r="L587" s="40"/>
      <c r="M587" s="40"/>
      <c r="N587" s="40"/>
      <c r="O587" s="40"/>
      <c r="P587" s="40"/>
      <c r="Q587" s="40"/>
      <c r="R587" s="40"/>
      <c r="S587" s="55"/>
      <c r="T587" s="55"/>
    </row>
    <row r="588" spans="1:21" outlineLevel="2" x14ac:dyDescent="0.25">
      <c r="A588" s="8"/>
      <c r="B588" s="8"/>
      <c r="C588" s="8"/>
      <c r="D588" s="8"/>
      <c r="E588" s="8"/>
      <c r="F588" s="8"/>
      <c r="G588" s="8"/>
      <c r="H588" s="12"/>
      <c r="I588" s="12"/>
      <c r="J588" s="16" t="s">
        <v>278</v>
      </c>
      <c r="K588" s="28"/>
      <c r="L588" s="40"/>
      <c r="M588" s="40"/>
      <c r="N588" s="40"/>
      <c r="O588" s="40"/>
      <c r="P588" s="40"/>
      <c r="Q588" s="40"/>
      <c r="R588" s="40"/>
      <c r="S588" s="55"/>
      <c r="T588" s="55"/>
    </row>
    <row r="589" spans="1:21" s="2" customFormat="1" ht="15" customHeight="1" outlineLevel="2" x14ac:dyDescent="0.25">
      <c r="A589" s="6">
        <v>29</v>
      </c>
      <c r="B589" s="6" t="s">
        <v>11</v>
      </c>
      <c r="C589" s="6" t="s">
        <v>275</v>
      </c>
      <c r="D589" s="6" t="s">
        <v>30</v>
      </c>
      <c r="E589" s="6" t="s">
        <v>40</v>
      </c>
      <c r="F589" s="6" t="s">
        <v>102</v>
      </c>
      <c r="G589" s="6" t="s">
        <v>168</v>
      </c>
      <c r="H589" s="13">
        <v>30486106</v>
      </c>
      <c r="I589" s="13" t="str">
        <f t="shared" ref="I589:I591" si="298">CONCATENATE(H589,"-",G589)</f>
        <v>30486106-EJECUCION</v>
      </c>
      <c r="J589" s="17" t="s">
        <v>500</v>
      </c>
      <c r="K589" s="29">
        <v>250000000</v>
      </c>
      <c r="L589" s="41">
        <v>0</v>
      </c>
      <c r="M589" s="41">
        <v>30000000</v>
      </c>
      <c r="N589" s="41">
        <v>0</v>
      </c>
      <c r="O589" s="41">
        <v>0</v>
      </c>
      <c r="P589" s="41">
        <f t="shared" ref="P589:P591" si="299">N589+O589</f>
        <v>0</v>
      </c>
      <c r="Q589" s="41">
        <f t="shared" ref="Q589:Q591" si="300">M589-P589</f>
        <v>30000000</v>
      </c>
      <c r="R589" s="41">
        <f>K589-(L589+M589)</f>
        <v>220000000</v>
      </c>
      <c r="S589" s="56" t="s">
        <v>281</v>
      </c>
      <c r="T589" s="56" t="s">
        <v>515</v>
      </c>
      <c r="U589" s="2">
        <f>VLOOKUP(I589,RATES!K$2:L$952,2,FALSE)</f>
        <v>0</v>
      </c>
    </row>
    <row r="590" spans="1:21" s="2" customFormat="1" ht="15" customHeight="1" outlineLevel="2" x14ac:dyDescent="0.25">
      <c r="A590" s="6">
        <v>31</v>
      </c>
      <c r="B590" s="6" t="s">
        <v>11</v>
      </c>
      <c r="C590" s="6" t="s">
        <v>287</v>
      </c>
      <c r="D590" s="6" t="s">
        <v>30</v>
      </c>
      <c r="E590" s="6" t="s">
        <v>40</v>
      </c>
      <c r="F590" s="6" t="s">
        <v>558</v>
      </c>
      <c r="G590" s="6" t="s">
        <v>168</v>
      </c>
      <c r="H590" s="13">
        <v>30486079</v>
      </c>
      <c r="I590" s="13" t="str">
        <f t="shared" si="298"/>
        <v>30486079-EJECUCION</v>
      </c>
      <c r="J590" s="17" t="s">
        <v>509</v>
      </c>
      <c r="K590" s="29">
        <v>169341000</v>
      </c>
      <c r="L590" s="41">
        <v>0</v>
      </c>
      <c r="M590" s="41">
        <v>30000000</v>
      </c>
      <c r="N590" s="41">
        <v>0</v>
      </c>
      <c r="O590" s="41">
        <v>0</v>
      </c>
      <c r="P590" s="41">
        <f t="shared" si="299"/>
        <v>0</v>
      </c>
      <c r="Q590" s="41">
        <f t="shared" si="300"/>
        <v>30000000</v>
      </c>
      <c r="R590" s="41">
        <f>K590-(L590+M590)</f>
        <v>139341000</v>
      </c>
      <c r="S590" s="56" t="s">
        <v>281</v>
      </c>
      <c r="T590" s="56" t="s">
        <v>415</v>
      </c>
      <c r="U590" s="2" t="e">
        <f>VLOOKUP(I590,RATES!K$2:L$952,2,FALSE)</f>
        <v>#N/A</v>
      </c>
    </row>
    <row r="591" spans="1:21" s="2" customFormat="1" ht="15" customHeight="1" outlineLevel="2" x14ac:dyDescent="0.25">
      <c r="A591" s="6">
        <v>31</v>
      </c>
      <c r="B591" s="6" t="s">
        <v>11</v>
      </c>
      <c r="C591" s="6" t="s">
        <v>274</v>
      </c>
      <c r="D591" s="6" t="s">
        <v>30</v>
      </c>
      <c r="E591" s="6" t="s">
        <v>40</v>
      </c>
      <c r="F591" s="6" t="s">
        <v>558</v>
      </c>
      <c r="G591" s="6" t="s">
        <v>168</v>
      </c>
      <c r="H591" s="13">
        <v>30071585</v>
      </c>
      <c r="I591" s="13" t="str">
        <f t="shared" si="298"/>
        <v>30071585-EJECUCION</v>
      </c>
      <c r="J591" s="17" t="s">
        <v>499</v>
      </c>
      <c r="K591" s="29">
        <v>470000000</v>
      </c>
      <c r="L591" s="41">
        <v>0</v>
      </c>
      <c r="M591" s="41">
        <v>40000000</v>
      </c>
      <c r="N591" s="41">
        <v>0</v>
      </c>
      <c r="O591" s="41">
        <v>0</v>
      </c>
      <c r="P591" s="41">
        <f t="shared" si="299"/>
        <v>0</v>
      </c>
      <c r="Q591" s="41">
        <f t="shared" si="300"/>
        <v>40000000</v>
      </c>
      <c r="R591" s="41">
        <f>K591-(L591+M591)</f>
        <v>430000000</v>
      </c>
      <c r="S591" s="56" t="s">
        <v>281</v>
      </c>
      <c r="T591" s="56" t="s">
        <v>415</v>
      </c>
      <c r="U591" s="2">
        <f>VLOOKUP(I591,RATES!K$2:L$952,2,FALSE)</f>
        <v>0</v>
      </c>
    </row>
    <row r="592" spans="1:21" outlineLevel="2" x14ac:dyDescent="0.25">
      <c r="A592" s="8"/>
      <c r="B592" s="8"/>
      <c r="C592" s="8"/>
      <c r="D592" s="8"/>
      <c r="E592" s="8"/>
      <c r="F592" s="8"/>
      <c r="G592" s="8"/>
      <c r="H592" s="12"/>
      <c r="I592" s="12"/>
      <c r="J592" s="16" t="s">
        <v>291</v>
      </c>
      <c r="K592" s="30">
        <f t="shared" ref="K592:R592" si="301">SUBTOTAL(9,K589:K591)</f>
        <v>889341000</v>
      </c>
      <c r="L592" s="30">
        <f t="shared" si="301"/>
        <v>0</v>
      </c>
      <c r="M592" s="30">
        <f t="shared" si="301"/>
        <v>100000000</v>
      </c>
      <c r="N592" s="30">
        <f t="shared" si="301"/>
        <v>0</v>
      </c>
      <c r="O592" s="30">
        <f t="shared" si="301"/>
        <v>0</v>
      </c>
      <c r="P592" s="30">
        <f t="shared" si="301"/>
        <v>0</v>
      </c>
      <c r="Q592" s="30">
        <f t="shared" si="301"/>
        <v>100000000</v>
      </c>
      <c r="R592" s="30">
        <f t="shared" si="301"/>
        <v>789341000</v>
      </c>
      <c r="S592" s="55"/>
      <c r="T592" s="55"/>
    </row>
    <row r="593" spans="1:21" outlineLevel="2" x14ac:dyDescent="0.25">
      <c r="A593" s="8"/>
      <c r="B593" s="8"/>
      <c r="C593" s="8"/>
      <c r="D593" s="8"/>
      <c r="E593" s="8"/>
      <c r="F593" s="8"/>
      <c r="G593" s="8"/>
      <c r="H593" s="12"/>
      <c r="I593" s="12"/>
      <c r="J593" s="18"/>
      <c r="K593" s="28"/>
      <c r="L593" s="40"/>
      <c r="M593" s="40"/>
      <c r="N593" s="40"/>
      <c r="O593" s="40"/>
      <c r="P593" s="40"/>
      <c r="Q593" s="40"/>
      <c r="R593" s="40"/>
      <c r="S593" s="55"/>
      <c r="T593" s="55"/>
    </row>
    <row r="594" spans="1:21" ht="18.75" outlineLevel="1" x14ac:dyDescent="0.3">
      <c r="A594" s="8"/>
      <c r="B594" s="8"/>
      <c r="C594" s="8"/>
      <c r="D594" s="8"/>
      <c r="E594" s="9"/>
      <c r="F594" s="8"/>
      <c r="G594" s="8"/>
      <c r="H594" s="12"/>
      <c r="I594" s="12"/>
      <c r="J594" s="53" t="s">
        <v>195</v>
      </c>
      <c r="K594" s="54">
        <f t="shared" ref="K594:R594" si="302">K592+K586+K578</f>
        <v>14241400248</v>
      </c>
      <c r="L594" s="54">
        <f t="shared" si="302"/>
        <v>4169161296</v>
      </c>
      <c r="M594" s="54">
        <f t="shared" si="302"/>
        <v>2109258138</v>
      </c>
      <c r="N594" s="54">
        <f t="shared" si="302"/>
        <v>0</v>
      </c>
      <c r="O594" s="54">
        <f t="shared" si="302"/>
        <v>0</v>
      </c>
      <c r="P594" s="54">
        <f t="shared" si="302"/>
        <v>0</v>
      </c>
      <c r="Q594" s="54">
        <f t="shared" si="302"/>
        <v>2109258138</v>
      </c>
      <c r="R594" s="54">
        <f t="shared" si="302"/>
        <v>7962980814</v>
      </c>
      <c r="S594" s="55"/>
      <c r="T594" s="55"/>
    </row>
    <row r="595" spans="1:21" s="3" customFormat="1" outlineLevel="1" x14ac:dyDescent="0.25">
      <c r="A595" s="8"/>
      <c r="B595" s="8"/>
      <c r="C595" s="8"/>
      <c r="D595" s="8"/>
      <c r="E595" s="9"/>
      <c r="F595" s="8"/>
      <c r="G595" s="8"/>
      <c r="H595" s="12"/>
      <c r="I595" s="12"/>
      <c r="J595" s="20"/>
      <c r="K595" s="32"/>
      <c r="L595" s="42"/>
      <c r="M595" s="42"/>
      <c r="N595" s="42"/>
      <c r="O595" s="42"/>
      <c r="P595" s="42"/>
      <c r="Q595" s="42"/>
      <c r="R595" s="42"/>
      <c r="S595" s="55"/>
      <c r="T595" s="55"/>
    </row>
    <row r="596" spans="1:21" ht="26.25" outlineLevel="1" x14ac:dyDescent="0.4">
      <c r="A596" s="8"/>
      <c r="B596" s="8"/>
      <c r="C596" s="8"/>
      <c r="D596" s="8"/>
      <c r="E596" s="9"/>
      <c r="F596" s="8"/>
      <c r="G596" s="8"/>
      <c r="H596" s="12"/>
      <c r="I596" s="12"/>
      <c r="J596" s="65" t="s">
        <v>229</v>
      </c>
      <c r="K596" s="32"/>
      <c r="L596" s="42"/>
      <c r="M596" s="42"/>
      <c r="N596" s="42"/>
      <c r="O596" s="42"/>
      <c r="P596" s="42"/>
      <c r="Q596" s="42"/>
      <c r="R596" s="42"/>
      <c r="S596" s="55"/>
      <c r="T596" s="55"/>
    </row>
    <row r="597" spans="1:21" outlineLevel="1" x14ac:dyDescent="0.25">
      <c r="A597" s="8"/>
      <c r="B597" s="8"/>
      <c r="C597" s="8"/>
      <c r="D597" s="8"/>
      <c r="E597" s="9"/>
      <c r="F597" s="8"/>
      <c r="G597" s="8"/>
      <c r="H597" s="12"/>
      <c r="I597" s="12"/>
      <c r="J597" s="16" t="s">
        <v>271</v>
      </c>
      <c r="K597" s="32"/>
      <c r="L597" s="42"/>
      <c r="M597" s="42"/>
      <c r="N597" s="42"/>
      <c r="O597" s="42"/>
      <c r="P597" s="42"/>
      <c r="Q597" s="42"/>
      <c r="R597" s="42"/>
      <c r="S597" s="55"/>
      <c r="T597" s="55"/>
    </row>
    <row r="598" spans="1:21" s="2" customFormat="1" ht="15" customHeight="1" outlineLevel="2" x14ac:dyDescent="0.25">
      <c r="A598" s="6">
        <v>31</v>
      </c>
      <c r="B598" s="6" t="s">
        <v>5</v>
      </c>
      <c r="C598" s="6" t="s">
        <v>272</v>
      </c>
      <c r="D598" s="6" t="s">
        <v>30</v>
      </c>
      <c r="E598" s="6" t="s">
        <v>41</v>
      </c>
      <c r="F598" s="6" t="s">
        <v>6</v>
      </c>
      <c r="G598" s="6" t="s">
        <v>168</v>
      </c>
      <c r="H598" s="13">
        <v>30086022</v>
      </c>
      <c r="I598" s="13" t="str">
        <f t="shared" ref="I598:I600" si="303">CONCATENATE(H598,"-",G598)</f>
        <v>30086022-EJECUCION</v>
      </c>
      <c r="J598" s="17" t="s">
        <v>69</v>
      </c>
      <c r="K598" s="29">
        <v>970937668</v>
      </c>
      <c r="L598" s="41">
        <v>705728275</v>
      </c>
      <c r="M598" s="41">
        <v>150000000</v>
      </c>
      <c r="N598" s="41">
        <v>0</v>
      </c>
      <c r="O598" s="41">
        <v>0</v>
      </c>
      <c r="P598" s="41">
        <f t="shared" ref="P598:P600" si="304">N598+O598</f>
        <v>0</v>
      </c>
      <c r="Q598" s="41">
        <f t="shared" ref="Q598:Q600" si="305">M598-P598</f>
        <v>150000000</v>
      </c>
      <c r="R598" s="41">
        <f>K598-(L598+M598)</f>
        <v>115209393</v>
      </c>
      <c r="S598" s="56" t="s">
        <v>273</v>
      </c>
      <c r="T598" s="56" t="s">
        <v>8</v>
      </c>
      <c r="U598" s="2" t="str">
        <f>VLOOKUP(I598,RATES!K$2:L$952,2,FALSE)</f>
        <v>RS</v>
      </c>
    </row>
    <row r="599" spans="1:21" s="2" customFormat="1" ht="15" customHeight="1" outlineLevel="2" x14ac:dyDescent="0.25">
      <c r="A599" s="6">
        <v>31</v>
      </c>
      <c r="B599" s="6" t="s">
        <v>5</v>
      </c>
      <c r="C599" s="6" t="s">
        <v>272</v>
      </c>
      <c r="D599" s="6" t="s">
        <v>30</v>
      </c>
      <c r="E599" s="6" t="s">
        <v>41</v>
      </c>
      <c r="F599" s="6" t="s">
        <v>102</v>
      </c>
      <c r="G599" s="6" t="s">
        <v>9</v>
      </c>
      <c r="H599" s="13">
        <v>30115878</v>
      </c>
      <c r="I599" s="13" t="str">
        <f t="shared" si="303"/>
        <v>30115878-DISEÑO</v>
      </c>
      <c r="J599" s="17" t="s">
        <v>55</v>
      </c>
      <c r="K599" s="29">
        <v>83217000</v>
      </c>
      <c r="L599" s="41">
        <v>39584450</v>
      </c>
      <c r="M599" s="41">
        <v>43632550</v>
      </c>
      <c r="N599" s="41">
        <v>0</v>
      </c>
      <c r="O599" s="41">
        <v>0</v>
      </c>
      <c r="P599" s="41">
        <f t="shared" si="304"/>
        <v>0</v>
      </c>
      <c r="Q599" s="41">
        <f t="shared" si="305"/>
        <v>43632550</v>
      </c>
      <c r="R599" s="41">
        <f>K599-(L599+M599)</f>
        <v>0</v>
      </c>
      <c r="S599" s="56" t="s">
        <v>273</v>
      </c>
      <c r="T599" s="56" t="s">
        <v>8</v>
      </c>
      <c r="U599" s="2" t="str">
        <f>VLOOKUP(I599,RATES!K$2:L$952,2,FALSE)</f>
        <v>RS</v>
      </c>
    </row>
    <row r="600" spans="1:21" s="2" customFormat="1" ht="15" customHeight="1" outlineLevel="2" x14ac:dyDescent="0.25">
      <c r="A600" s="6">
        <v>31</v>
      </c>
      <c r="B600" s="6" t="s">
        <v>5</v>
      </c>
      <c r="C600" s="6" t="s">
        <v>272</v>
      </c>
      <c r="D600" s="6" t="s">
        <v>30</v>
      </c>
      <c r="E600" s="6" t="s">
        <v>41</v>
      </c>
      <c r="F600" s="6" t="s">
        <v>6</v>
      </c>
      <c r="G600" s="6" t="s">
        <v>168</v>
      </c>
      <c r="H600" s="13">
        <v>30073551</v>
      </c>
      <c r="I600" s="13" t="str">
        <f t="shared" si="303"/>
        <v>30073551-EJECUCION</v>
      </c>
      <c r="J600" s="17" t="s">
        <v>67</v>
      </c>
      <c r="K600" s="29">
        <v>3719850000</v>
      </c>
      <c r="L600" s="41">
        <v>2944905601</v>
      </c>
      <c r="M600" s="41">
        <f>774944399-248631534</f>
        <v>526312865</v>
      </c>
      <c r="N600" s="41">
        <v>0</v>
      </c>
      <c r="O600" s="41">
        <v>0</v>
      </c>
      <c r="P600" s="41">
        <f t="shared" si="304"/>
        <v>0</v>
      </c>
      <c r="Q600" s="41">
        <f t="shared" si="305"/>
        <v>526312865</v>
      </c>
      <c r="R600" s="41">
        <f>K600-(L600+M600)</f>
        <v>248631534</v>
      </c>
      <c r="S600" s="56" t="s">
        <v>273</v>
      </c>
      <c r="T600" s="56" t="s">
        <v>8</v>
      </c>
      <c r="U600" s="2" t="str">
        <f>VLOOKUP(I600,RATES!K$2:L$952,2,FALSE)</f>
        <v>RS</v>
      </c>
    </row>
    <row r="601" spans="1:21" outlineLevel="2" x14ac:dyDescent="0.25">
      <c r="A601" s="8"/>
      <c r="B601" s="8"/>
      <c r="C601" s="8"/>
      <c r="D601" s="8"/>
      <c r="E601" s="8"/>
      <c r="F601" s="8"/>
      <c r="G601" s="8"/>
      <c r="H601" s="12"/>
      <c r="I601" s="12"/>
      <c r="J601" s="16" t="s">
        <v>435</v>
      </c>
      <c r="K601" s="30">
        <f t="shared" ref="K601:R601" si="306">SUBTOTAL(9,K598:K600)</f>
        <v>4774004668</v>
      </c>
      <c r="L601" s="30">
        <f t="shared" si="306"/>
        <v>3690218326</v>
      </c>
      <c r="M601" s="30">
        <f t="shared" si="306"/>
        <v>719945415</v>
      </c>
      <c r="N601" s="30">
        <f t="shared" si="306"/>
        <v>0</v>
      </c>
      <c r="O601" s="30">
        <f t="shared" si="306"/>
        <v>0</v>
      </c>
      <c r="P601" s="30">
        <f t="shared" si="306"/>
        <v>0</v>
      </c>
      <c r="Q601" s="30">
        <f t="shared" si="306"/>
        <v>719945415</v>
      </c>
      <c r="R601" s="30">
        <f t="shared" si="306"/>
        <v>363840927</v>
      </c>
      <c r="S601" s="55"/>
      <c r="T601" s="55"/>
    </row>
    <row r="602" spans="1:21" outlineLevel="2" x14ac:dyDescent="0.25">
      <c r="A602" s="8"/>
      <c r="B602" s="8"/>
      <c r="C602" s="8"/>
      <c r="D602" s="8"/>
      <c r="E602" s="8"/>
      <c r="F602" s="8"/>
      <c r="G602" s="8"/>
      <c r="H602" s="12"/>
      <c r="I602" s="12"/>
      <c r="J602" s="18"/>
      <c r="K602" s="28"/>
      <c r="L602" s="40"/>
      <c r="M602" s="40"/>
      <c r="N602" s="40"/>
      <c r="O602" s="40"/>
      <c r="P602" s="40"/>
      <c r="Q602" s="40"/>
      <c r="R602" s="40"/>
      <c r="S602" s="55"/>
      <c r="T602" s="55"/>
    </row>
    <row r="603" spans="1:21" outlineLevel="2" x14ac:dyDescent="0.25">
      <c r="A603" s="8"/>
      <c r="B603" s="8"/>
      <c r="C603" s="8"/>
      <c r="D603" s="8"/>
      <c r="E603" s="8"/>
      <c r="F603" s="8"/>
      <c r="G603" s="8"/>
      <c r="H603" s="12"/>
      <c r="I603" s="12"/>
      <c r="J603" s="16" t="s">
        <v>436</v>
      </c>
      <c r="K603" s="28"/>
      <c r="L603" s="40"/>
      <c r="M603" s="40"/>
      <c r="N603" s="40"/>
      <c r="O603" s="40"/>
      <c r="P603" s="40"/>
      <c r="Q603" s="40"/>
      <c r="R603" s="40"/>
      <c r="S603" s="55"/>
      <c r="T603" s="55"/>
    </row>
    <row r="604" spans="1:21" s="2" customFormat="1" ht="15" customHeight="1" outlineLevel="2" x14ac:dyDescent="0.25">
      <c r="A604" s="6">
        <v>31</v>
      </c>
      <c r="B604" s="6" t="s">
        <v>56</v>
      </c>
      <c r="C604" s="6" t="s">
        <v>272</v>
      </c>
      <c r="D604" s="6" t="s">
        <v>30</v>
      </c>
      <c r="E604" s="6" t="s">
        <v>41</v>
      </c>
      <c r="F604" s="6" t="s">
        <v>6</v>
      </c>
      <c r="G604" s="6" t="s">
        <v>168</v>
      </c>
      <c r="H604" s="13">
        <v>30086050</v>
      </c>
      <c r="I604" s="13" t="str">
        <f>CONCATENATE(H604,"-",G604)</f>
        <v>30086050-EJECUCION</v>
      </c>
      <c r="J604" s="17" t="s">
        <v>68</v>
      </c>
      <c r="K604" s="29">
        <v>1243704836</v>
      </c>
      <c r="L604" s="41">
        <v>31767516</v>
      </c>
      <c r="M604" s="41">
        <f>40000000+248631534</f>
        <v>288631534</v>
      </c>
      <c r="N604" s="41">
        <v>0</v>
      </c>
      <c r="O604" s="41">
        <v>188912857</v>
      </c>
      <c r="P604" s="41">
        <f>N604+O604</f>
        <v>188912857</v>
      </c>
      <c r="Q604" s="41">
        <f>M604-P604</f>
        <v>99718677</v>
      </c>
      <c r="R604" s="41">
        <f>K604-(L604+M604)</f>
        <v>923305786</v>
      </c>
      <c r="S604" s="56" t="s">
        <v>273</v>
      </c>
      <c r="T604" s="56" t="s">
        <v>8</v>
      </c>
      <c r="U604" s="2" t="str">
        <f>VLOOKUP(I604,RATES!K$2:L$952,2,FALSE)</f>
        <v>RS</v>
      </c>
    </row>
    <row r="605" spans="1:21" s="2" customFormat="1" outlineLevel="2" x14ac:dyDescent="0.25">
      <c r="A605" s="3"/>
      <c r="B605" s="3"/>
      <c r="C605" s="3"/>
      <c r="D605" s="3"/>
      <c r="E605" s="3"/>
      <c r="F605" s="3"/>
      <c r="G605" s="3"/>
      <c r="H605" s="15"/>
      <c r="I605" s="15"/>
      <c r="J605" s="16" t="s">
        <v>336</v>
      </c>
      <c r="K605" s="30">
        <f t="shared" ref="K605:R605" si="307">SUBTOTAL(9,K604)</f>
        <v>1243704836</v>
      </c>
      <c r="L605" s="30">
        <f t="shared" si="307"/>
        <v>31767516</v>
      </c>
      <c r="M605" s="30">
        <f t="shared" si="307"/>
        <v>288631534</v>
      </c>
      <c r="N605" s="30">
        <f t="shared" si="307"/>
        <v>0</v>
      </c>
      <c r="O605" s="30">
        <f t="shared" si="307"/>
        <v>188912857</v>
      </c>
      <c r="P605" s="30">
        <f t="shared" si="307"/>
        <v>188912857</v>
      </c>
      <c r="Q605" s="30">
        <f t="shared" si="307"/>
        <v>99718677</v>
      </c>
      <c r="R605" s="30">
        <f t="shared" si="307"/>
        <v>923305786</v>
      </c>
      <c r="S605" s="58"/>
      <c r="T605" s="58"/>
    </row>
    <row r="606" spans="1:21" s="2" customFormat="1" outlineLevel="2" x14ac:dyDescent="0.25">
      <c r="A606" s="3"/>
      <c r="B606" s="3"/>
      <c r="C606" s="3"/>
      <c r="D606" s="3"/>
      <c r="E606" s="3"/>
      <c r="F606" s="3"/>
      <c r="G606" s="3"/>
      <c r="H606" s="15"/>
      <c r="I606" s="15"/>
      <c r="J606" s="20"/>
      <c r="K606" s="51"/>
      <c r="L606" s="52"/>
      <c r="M606" s="52"/>
      <c r="N606" s="52"/>
      <c r="O606" s="52"/>
      <c r="P606" s="52"/>
      <c r="Q606" s="52"/>
      <c r="R606" s="52"/>
      <c r="S606" s="58"/>
      <c r="T606" s="58"/>
    </row>
    <row r="607" spans="1:21" outlineLevel="2" x14ac:dyDescent="0.25">
      <c r="A607" s="8"/>
      <c r="B607" s="8"/>
      <c r="C607" s="8"/>
      <c r="D607" s="8"/>
      <c r="E607" s="8"/>
      <c r="F607" s="8"/>
      <c r="G607" s="8"/>
      <c r="H607" s="12"/>
      <c r="I607" s="12"/>
      <c r="J607" s="16" t="s">
        <v>278</v>
      </c>
      <c r="K607" s="28"/>
      <c r="L607" s="40"/>
      <c r="M607" s="40"/>
      <c r="N607" s="40"/>
      <c r="O607" s="40"/>
      <c r="P607" s="40"/>
      <c r="Q607" s="40"/>
      <c r="R607" s="40"/>
      <c r="S607" s="55"/>
      <c r="T607" s="55"/>
    </row>
    <row r="608" spans="1:21" s="2" customFormat="1" ht="15" customHeight="1" outlineLevel="2" x14ac:dyDescent="0.25">
      <c r="A608" s="6">
        <v>31</v>
      </c>
      <c r="B608" s="6" t="s">
        <v>11</v>
      </c>
      <c r="C608" s="6" t="s">
        <v>274</v>
      </c>
      <c r="D608" s="6" t="s">
        <v>30</v>
      </c>
      <c r="E608" s="6" t="s">
        <v>41</v>
      </c>
      <c r="F608" s="6" t="s">
        <v>558</v>
      </c>
      <c r="G608" s="6" t="s">
        <v>9</v>
      </c>
      <c r="H608" s="13">
        <v>30103375</v>
      </c>
      <c r="I608" s="13" t="str">
        <f t="shared" ref="I608:I612" si="308">CONCATENATE(H608,"-",G608)</f>
        <v>30103375-DISEÑO</v>
      </c>
      <c r="J608" s="17" t="s">
        <v>393</v>
      </c>
      <c r="K608" s="29">
        <v>30001000</v>
      </c>
      <c r="L608" s="41">
        <v>0</v>
      </c>
      <c r="M608" s="41">
        <v>5000000</v>
      </c>
      <c r="N608" s="41">
        <v>0</v>
      </c>
      <c r="O608" s="41">
        <v>0</v>
      </c>
      <c r="P608" s="41">
        <f t="shared" ref="P608:P612" si="309">N608+O608</f>
        <v>0</v>
      </c>
      <c r="Q608" s="41">
        <f t="shared" ref="Q608:Q612" si="310">M608-P608</f>
        <v>5000000</v>
      </c>
      <c r="R608" s="41">
        <f>K608-(L608+M608)</f>
        <v>25001000</v>
      </c>
      <c r="S608" s="56" t="s">
        <v>281</v>
      </c>
      <c r="T608" s="56" t="s">
        <v>415</v>
      </c>
      <c r="U608" s="2">
        <f>VLOOKUP(I608,RATES!K$2:L$952,2,FALSE)</f>
        <v>0</v>
      </c>
    </row>
    <row r="609" spans="1:21" s="2" customFormat="1" ht="15" customHeight="1" outlineLevel="2" x14ac:dyDescent="0.25">
      <c r="A609" s="6">
        <v>29</v>
      </c>
      <c r="B609" s="6" t="s">
        <v>11</v>
      </c>
      <c r="C609" s="6" t="s">
        <v>354</v>
      </c>
      <c r="D609" s="6" t="s">
        <v>30</v>
      </c>
      <c r="E609" s="6" t="s">
        <v>41</v>
      </c>
      <c r="F609" s="6" t="s">
        <v>558</v>
      </c>
      <c r="G609" s="6" t="s">
        <v>168</v>
      </c>
      <c r="H609" s="13">
        <v>30484729</v>
      </c>
      <c r="I609" s="13" t="str">
        <f t="shared" si="308"/>
        <v>30484729-EJECUCION</v>
      </c>
      <c r="J609" s="17" t="s">
        <v>503</v>
      </c>
      <c r="K609" s="29">
        <v>135018000</v>
      </c>
      <c r="L609" s="41">
        <v>0</v>
      </c>
      <c r="M609" s="41">
        <v>30000000</v>
      </c>
      <c r="N609" s="41">
        <v>0</v>
      </c>
      <c r="O609" s="41">
        <v>0</v>
      </c>
      <c r="P609" s="41">
        <f t="shared" si="309"/>
        <v>0</v>
      </c>
      <c r="Q609" s="41">
        <f t="shared" si="310"/>
        <v>30000000</v>
      </c>
      <c r="R609" s="41">
        <f>K609-(L609+M609)</f>
        <v>105018000</v>
      </c>
      <c r="S609" s="56" t="s">
        <v>432</v>
      </c>
      <c r="T609" s="56" t="s">
        <v>515</v>
      </c>
      <c r="U609" s="2">
        <f>VLOOKUP(I609,RATES!K$2:L$952,2,FALSE)</f>
        <v>0</v>
      </c>
    </row>
    <row r="610" spans="1:21" s="2" customFormat="1" ht="15" customHeight="1" outlineLevel="2" x14ac:dyDescent="0.25">
      <c r="A610" s="6">
        <v>29</v>
      </c>
      <c r="B610" s="6" t="s">
        <v>11</v>
      </c>
      <c r="C610" s="6" t="s">
        <v>283</v>
      </c>
      <c r="D610" s="6" t="s">
        <v>30</v>
      </c>
      <c r="E610" s="6" t="s">
        <v>41</v>
      </c>
      <c r="F610" s="6" t="s">
        <v>558</v>
      </c>
      <c r="G610" s="6" t="s">
        <v>168</v>
      </c>
      <c r="H610" s="13">
        <v>30485610</v>
      </c>
      <c r="I610" s="13" t="str">
        <f t="shared" si="308"/>
        <v>30485610-EJECUCION</v>
      </c>
      <c r="J610" s="17" t="s">
        <v>507</v>
      </c>
      <c r="K610" s="29">
        <v>106922000</v>
      </c>
      <c r="L610" s="41">
        <v>0</v>
      </c>
      <c r="M610" s="41">
        <v>30000000</v>
      </c>
      <c r="N610" s="41">
        <v>0</v>
      </c>
      <c r="O610" s="41">
        <v>0</v>
      </c>
      <c r="P610" s="41">
        <f t="shared" si="309"/>
        <v>0</v>
      </c>
      <c r="Q610" s="41">
        <f t="shared" si="310"/>
        <v>30000000</v>
      </c>
      <c r="R610" s="41">
        <f>K610-(L610+M610)</f>
        <v>76922000</v>
      </c>
      <c r="S610" s="56" t="s">
        <v>432</v>
      </c>
      <c r="T610" s="56" t="s">
        <v>515</v>
      </c>
      <c r="U610" s="2" t="e">
        <f>VLOOKUP(I610,RATES!K$2:L$952,2,FALSE)</f>
        <v>#N/A</v>
      </c>
    </row>
    <row r="611" spans="1:21" s="2" customFormat="1" ht="15" customHeight="1" outlineLevel="2" x14ac:dyDescent="0.25">
      <c r="A611" s="6">
        <v>31</v>
      </c>
      <c r="B611" s="6" t="s">
        <v>11</v>
      </c>
      <c r="C611" s="6" t="s">
        <v>288</v>
      </c>
      <c r="D611" s="6" t="s">
        <v>30</v>
      </c>
      <c r="E611" s="6" t="s">
        <v>41</v>
      </c>
      <c r="F611" s="6" t="s">
        <v>558</v>
      </c>
      <c r="G611" s="6" t="s">
        <v>9</v>
      </c>
      <c r="H611" s="13">
        <v>40001639</v>
      </c>
      <c r="I611" s="13" t="str">
        <f t="shared" si="308"/>
        <v>40001639-DISEÑO</v>
      </c>
      <c r="J611" s="17" t="s">
        <v>606</v>
      </c>
      <c r="K611" s="29">
        <v>80000000</v>
      </c>
      <c r="L611" s="41">
        <v>0</v>
      </c>
      <c r="M611" s="41">
        <v>8000000</v>
      </c>
      <c r="N611" s="41">
        <v>0</v>
      </c>
      <c r="O611" s="41">
        <v>0</v>
      </c>
      <c r="P611" s="41">
        <f t="shared" si="309"/>
        <v>0</v>
      </c>
      <c r="Q611" s="41">
        <f t="shared" si="310"/>
        <v>8000000</v>
      </c>
      <c r="R611" s="41">
        <f>K611-(L611+M611)</f>
        <v>72000000</v>
      </c>
      <c r="S611" s="56" t="s">
        <v>457</v>
      </c>
      <c r="T611" s="56" t="s">
        <v>415</v>
      </c>
      <c r="U611" s="2" t="e">
        <f>VLOOKUP(I611,RATES!K$2:L$952,2,FALSE)</f>
        <v>#N/A</v>
      </c>
    </row>
    <row r="612" spans="1:21" s="2" customFormat="1" ht="15" customHeight="1" outlineLevel="2" x14ac:dyDescent="0.25">
      <c r="A612" s="6">
        <v>31</v>
      </c>
      <c r="B612" s="6" t="s">
        <v>11</v>
      </c>
      <c r="C612" s="6" t="s">
        <v>272</v>
      </c>
      <c r="D612" s="6" t="s">
        <v>30</v>
      </c>
      <c r="E612" s="6" t="s">
        <v>41</v>
      </c>
      <c r="F612" s="6" t="s">
        <v>558</v>
      </c>
      <c r="G612" s="6" t="s">
        <v>9</v>
      </c>
      <c r="H612" s="13">
        <v>30115881</v>
      </c>
      <c r="I612" s="13" t="str">
        <f t="shared" si="308"/>
        <v>30115881-DISEÑO</v>
      </c>
      <c r="J612" s="17" t="s">
        <v>448</v>
      </c>
      <c r="K612" s="29">
        <v>53858000</v>
      </c>
      <c r="L612" s="41">
        <v>0</v>
      </c>
      <c r="M612" s="41">
        <v>5000000</v>
      </c>
      <c r="N612" s="41">
        <v>0</v>
      </c>
      <c r="O612" s="41">
        <v>0</v>
      </c>
      <c r="P612" s="41">
        <f t="shared" si="309"/>
        <v>0</v>
      </c>
      <c r="Q612" s="41">
        <f t="shared" si="310"/>
        <v>5000000</v>
      </c>
      <c r="R612" s="41">
        <f>K612-(L612+M612)</f>
        <v>48858000</v>
      </c>
      <c r="S612" s="56" t="s">
        <v>281</v>
      </c>
      <c r="T612" s="56" t="s">
        <v>415</v>
      </c>
      <c r="U612" s="2">
        <f>VLOOKUP(I612,RATES!K$2:L$952,2,FALSE)</f>
        <v>0</v>
      </c>
    </row>
    <row r="613" spans="1:21" outlineLevel="2" x14ac:dyDescent="0.25">
      <c r="A613" s="8"/>
      <c r="B613" s="8"/>
      <c r="C613" s="8"/>
      <c r="D613" s="8"/>
      <c r="E613" s="8"/>
      <c r="F613" s="8"/>
      <c r="G613" s="8"/>
      <c r="H613" s="12"/>
      <c r="I613" s="12"/>
      <c r="J613" s="16" t="s">
        <v>291</v>
      </c>
      <c r="K613" s="30">
        <f t="shared" ref="K613:R613" si="311">SUBTOTAL(9,K608:K612)</f>
        <v>405799000</v>
      </c>
      <c r="L613" s="30">
        <f t="shared" si="311"/>
        <v>0</v>
      </c>
      <c r="M613" s="30">
        <f t="shared" si="311"/>
        <v>78000000</v>
      </c>
      <c r="N613" s="30">
        <f t="shared" si="311"/>
        <v>0</v>
      </c>
      <c r="O613" s="30">
        <f t="shared" si="311"/>
        <v>0</v>
      </c>
      <c r="P613" s="30">
        <f t="shared" si="311"/>
        <v>0</v>
      </c>
      <c r="Q613" s="30">
        <f t="shared" si="311"/>
        <v>78000000</v>
      </c>
      <c r="R613" s="30">
        <f t="shared" si="311"/>
        <v>327799000</v>
      </c>
      <c r="S613" s="55"/>
      <c r="T613" s="55"/>
    </row>
    <row r="614" spans="1:21" outlineLevel="2" x14ac:dyDescent="0.25">
      <c r="A614" s="8"/>
      <c r="B614" s="8"/>
      <c r="C614" s="8"/>
      <c r="D614" s="8"/>
      <c r="E614" s="8"/>
      <c r="F614" s="8"/>
      <c r="G614" s="8"/>
      <c r="H614" s="12"/>
      <c r="I614" s="12"/>
      <c r="J614" s="18"/>
      <c r="K614" s="28"/>
      <c r="L614" s="40"/>
      <c r="M614" s="40"/>
      <c r="N614" s="40"/>
      <c r="O614" s="40"/>
      <c r="P614" s="40"/>
      <c r="Q614" s="40"/>
      <c r="R614" s="40"/>
      <c r="S614" s="55"/>
      <c r="T614" s="55"/>
    </row>
    <row r="615" spans="1:21" ht="18.75" outlineLevel="1" x14ac:dyDescent="0.3">
      <c r="A615" s="8"/>
      <c r="B615" s="8"/>
      <c r="C615" s="8"/>
      <c r="D615" s="8"/>
      <c r="E615" s="9"/>
      <c r="F615" s="8"/>
      <c r="G615" s="8"/>
      <c r="H615" s="12"/>
      <c r="I615" s="12"/>
      <c r="J615" s="53" t="s">
        <v>196</v>
      </c>
      <c r="K615" s="54">
        <f t="shared" ref="K615:R615" si="312">K601+K613+K605</f>
        <v>6423508504</v>
      </c>
      <c r="L615" s="54">
        <f t="shared" si="312"/>
        <v>3721985842</v>
      </c>
      <c r="M615" s="54">
        <f t="shared" si="312"/>
        <v>1086576949</v>
      </c>
      <c r="N615" s="54">
        <f t="shared" si="312"/>
        <v>0</v>
      </c>
      <c r="O615" s="54">
        <f t="shared" si="312"/>
        <v>188912857</v>
      </c>
      <c r="P615" s="54">
        <f t="shared" si="312"/>
        <v>188912857</v>
      </c>
      <c r="Q615" s="54">
        <f t="shared" si="312"/>
        <v>897664092</v>
      </c>
      <c r="R615" s="54">
        <f t="shared" si="312"/>
        <v>1614945713</v>
      </c>
      <c r="S615" s="55"/>
      <c r="T615" s="55"/>
    </row>
    <row r="616" spans="1:21" s="3" customFormat="1" outlineLevel="1" x14ac:dyDescent="0.25">
      <c r="A616" s="8"/>
      <c r="B616" s="8"/>
      <c r="C616" s="8"/>
      <c r="D616" s="8"/>
      <c r="E616" s="9"/>
      <c r="F616" s="8"/>
      <c r="G616" s="8"/>
      <c r="H616" s="12"/>
      <c r="I616" s="12"/>
      <c r="J616" s="20"/>
      <c r="K616" s="32"/>
      <c r="L616" s="42"/>
      <c r="M616" s="42"/>
      <c r="N616" s="42"/>
      <c r="O616" s="42"/>
      <c r="P616" s="42"/>
      <c r="Q616" s="42"/>
      <c r="R616" s="42"/>
      <c r="S616" s="55"/>
      <c r="T616" s="55"/>
    </row>
    <row r="617" spans="1:21" ht="21" outlineLevel="1" x14ac:dyDescent="0.35">
      <c r="A617" s="8"/>
      <c r="B617" s="8"/>
      <c r="C617" s="8"/>
      <c r="D617" s="8"/>
      <c r="E617" s="9"/>
      <c r="F617" s="8"/>
      <c r="G617" s="8"/>
      <c r="H617" s="12"/>
      <c r="I617" s="12"/>
      <c r="J617" s="61" t="s">
        <v>208</v>
      </c>
      <c r="K617" s="32"/>
      <c r="L617" s="42"/>
      <c r="M617" s="42"/>
      <c r="N617" s="42"/>
      <c r="O617" s="42"/>
      <c r="P617" s="42"/>
      <c r="Q617" s="42"/>
      <c r="R617" s="42"/>
      <c r="S617" s="57"/>
      <c r="T617" s="57"/>
    </row>
    <row r="618" spans="1:21" outlineLevel="1" x14ac:dyDescent="0.25">
      <c r="A618" s="8"/>
      <c r="B618" s="8"/>
      <c r="C618" s="8"/>
      <c r="D618" s="8"/>
      <c r="E618" s="9"/>
      <c r="F618" s="8"/>
      <c r="G618" s="8"/>
      <c r="H618" s="12"/>
      <c r="I618" s="12"/>
      <c r="J618" s="16" t="s">
        <v>271</v>
      </c>
      <c r="K618" s="32"/>
      <c r="L618" s="42"/>
      <c r="M618" s="42"/>
      <c r="N618" s="42"/>
      <c r="O618" s="42"/>
      <c r="P618" s="42"/>
      <c r="Q618" s="42"/>
      <c r="R618" s="42"/>
      <c r="S618" s="57"/>
      <c r="T618" s="57"/>
    </row>
    <row r="619" spans="1:21" s="2" customFormat="1" ht="15" customHeight="1" outlineLevel="2" x14ac:dyDescent="0.25">
      <c r="A619" s="6">
        <v>31</v>
      </c>
      <c r="B619" s="6" t="s">
        <v>5</v>
      </c>
      <c r="C619" s="6" t="s">
        <v>287</v>
      </c>
      <c r="D619" s="6" t="s">
        <v>30</v>
      </c>
      <c r="E619" s="10" t="s">
        <v>42</v>
      </c>
      <c r="F619" s="6" t="s">
        <v>81</v>
      </c>
      <c r="G619" s="6" t="s">
        <v>168</v>
      </c>
      <c r="H619" s="13">
        <v>30310525</v>
      </c>
      <c r="I619" s="13" t="str">
        <f t="shared" ref="I619:I622" si="313">CONCATENATE(H619,"-",G619)</f>
        <v>30310525-EJECUCION</v>
      </c>
      <c r="J619" s="17" t="s">
        <v>119</v>
      </c>
      <c r="K619" s="29">
        <v>9803852000</v>
      </c>
      <c r="L619" s="41">
        <v>8000000000</v>
      </c>
      <c r="M619" s="41">
        <v>4803852000</v>
      </c>
      <c r="N619" s="41">
        <v>0</v>
      </c>
      <c r="O619" s="41">
        <v>0</v>
      </c>
      <c r="P619" s="41">
        <f t="shared" ref="P619:P622" si="314">N619+O619</f>
        <v>0</v>
      </c>
      <c r="Q619" s="41">
        <f t="shared" ref="Q619:Q622" si="315">M619-P619</f>
        <v>4803852000</v>
      </c>
      <c r="R619" s="41">
        <f>K619-(L619+M619)</f>
        <v>-3000000000</v>
      </c>
      <c r="S619" s="56" t="s">
        <v>273</v>
      </c>
      <c r="T619" s="56" t="s">
        <v>8</v>
      </c>
      <c r="U619" s="2" t="str">
        <f>VLOOKUP(I619,RATES!K$2:L$952,2,FALSE)</f>
        <v>RS</v>
      </c>
    </row>
    <row r="620" spans="1:21" s="2" customFormat="1" ht="15" customHeight="1" outlineLevel="2" x14ac:dyDescent="0.25">
      <c r="A620" s="6">
        <v>31</v>
      </c>
      <c r="B620" s="6" t="s">
        <v>5</v>
      </c>
      <c r="C620" s="6" t="s">
        <v>288</v>
      </c>
      <c r="D620" s="6" t="s">
        <v>30</v>
      </c>
      <c r="E620" s="10" t="s">
        <v>42</v>
      </c>
      <c r="F620" s="6" t="s">
        <v>558</v>
      </c>
      <c r="G620" s="6" t="s">
        <v>168</v>
      </c>
      <c r="H620" s="13">
        <v>30381175</v>
      </c>
      <c r="I620" s="13" t="str">
        <f t="shared" si="313"/>
        <v>30381175-EJECUCION</v>
      </c>
      <c r="J620" s="17" t="s">
        <v>331</v>
      </c>
      <c r="K620" s="29">
        <v>1528367000</v>
      </c>
      <c r="L620" s="41">
        <v>14300000</v>
      </c>
      <c r="M620" s="41">
        <v>1474067000</v>
      </c>
      <c r="N620" s="41">
        <v>0</v>
      </c>
      <c r="O620" s="41">
        <v>0</v>
      </c>
      <c r="P620" s="41">
        <f t="shared" si="314"/>
        <v>0</v>
      </c>
      <c r="Q620" s="41">
        <f t="shared" si="315"/>
        <v>1474067000</v>
      </c>
      <c r="R620" s="41">
        <f>K620-(L620+M620)</f>
        <v>40000000</v>
      </c>
      <c r="S620" s="56" t="s">
        <v>273</v>
      </c>
      <c r="T620" s="56" t="s">
        <v>8</v>
      </c>
      <c r="U620" s="2" t="str">
        <f>VLOOKUP(I620,RATES!K$2:L$952,2,FALSE)</f>
        <v>RS</v>
      </c>
    </row>
    <row r="621" spans="1:21" s="3" customFormat="1" ht="15" customHeight="1" outlineLevel="1" x14ac:dyDescent="0.25">
      <c r="A621" s="10">
        <v>31</v>
      </c>
      <c r="B621" s="10" t="s">
        <v>5</v>
      </c>
      <c r="C621" s="10" t="s">
        <v>274</v>
      </c>
      <c r="D621" s="10" t="s">
        <v>30</v>
      </c>
      <c r="E621" s="10" t="s">
        <v>42</v>
      </c>
      <c r="F621" s="6" t="s">
        <v>558</v>
      </c>
      <c r="G621" s="10" t="s">
        <v>169</v>
      </c>
      <c r="H621" s="14">
        <v>30098600</v>
      </c>
      <c r="I621" s="13" t="str">
        <f t="shared" si="313"/>
        <v>30098600-PREFACTIBILIDAD</v>
      </c>
      <c r="J621" s="24" t="s">
        <v>95</v>
      </c>
      <c r="K621" s="34">
        <v>185787113</v>
      </c>
      <c r="L621" s="41">
        <v>92264183</v>
      </c>
      <c r="M621" s="43">
        <v>93522930</v>
      </c>
      <c r="N621" s="41">
        <v>0</v>
      </c>
      <c r="O621" s="41">
        <v>0</v>
      </c>
      <c r="P621" s="41">
        <f t="shared" si="314"/>
        <v>0</v>
      </c>
      <c r="Q621" s="41">
        <f t="shared" si="315"/>
        <v>93522930</v>
      </c>
      <c r="R621" s="41">
        <f>K621-(L621+M621)</f>
        <v>0</v>
      </c>
      <c r="S621" s="56" t="s">
        <v>273</v>
      </c>
      <c r="T621" s="56" t="s">
        <v>8</v>
      </c>
      <c r="U621" s="2" t="str">
        <f>VLOOKUP(I621,RATES!K$2:L$952,2,FALSE)</f>
        <v>RS</v>
      </c>
    </row>
    <row r="622" spans="1:21" s="2" customFormat="1" ht="15" customHeight="1" outlineLevel="2" x14ac:dyDescent="0.25">
      <c r="A622" s="6">
        <v>31</v>
      </c>
      <c r="B622" s="6" t="s">
        <v>5</v>
      </c>
      <c r="C622" s="6" t="s">
        <v>275</v>
      </c>
      <c r="D622" s="6" t="s">
        <v>30</v>
      </c>
      <c r="E622" s="10" t="s">
        <v>42</v>
      </c>
      <c r="F622" s="6" t="s">
        <v>558</v>
      </c>
      <c r="G622" s="6" t="s">
        <v>168</v>
      </c>
      <c r="H622" s="13">
        <v>30464752</v>
      </c>
      <c r="I622" s="13" t="str">
        <f t="shared" si="313"/>
        <v>30464752-EJECUCION</v>
      </c>
      <c r="J622" s="17" t="s">
        <v>146</v>
      </c>
      <c r="K622" s="29">
        <v>472546000</v>
      </c>
      <c r="L622" s="41">
        <v>0</v>
      </c>
      <c r="M622" s="41">
        <v>348946000</v>
      </c>
      <c r="N622" s="41">
        <v>0</v>
      </c>
      <c r="O622" s="41">
        <v>0</v>
      </c>
      <c r="P622" s="41">
        <f t="shared" si="314"/>
        <v>0</v>
      </c>
      <c r="Q622" s="41">
        <f t="shared" si="315"/>
        <v>348946000</v>
      </c>
      <c r="R622" s="41">
        <f>K622-(L622+M622)</f>
        <v>123600000</v>
      </c>
      <c r="S622" s="56" t="s">
        <v>273</v>
      </c>
      <c r="T622" s="56" t="s">
        <v>8</v>
      </c>
      <c r="U622" s="2">
        <f>VLOOKUP(I622,RATES!K$2:L$952,2,FALSE)</f>
        <v>0</v>
      </c>
    </row>
    <row r="623" spans="1:21" outlineLevel="2" x14ac:dyDescent="0.25">
      <c r="A623" s="8"/>
      <c r="B623" s="8"/>
      <c r="C623" s="8"/>
      <c r="D623" s="8"/>
      <c r="E623" s="8"/>
      <c r="F623" s="8"/>
      <c r="G623" s="8"/>
      <c r="H623" s="12"/>
      <c r="I623" s="12"/>
      <c r="J623" s="16" t="s">
        <v>435</v>
      </c>
      <c r="K623" s="30">
        <f t="shared" ref="K623:R623" si="316">SUBTOTAL(9,K619:K622)</f>
        <v>11990552113</v>
      </c>
      <c r="L623" s="30">
        <f t="shared" si="316"/>
        <v>8106564183</v>
      </c>
      <c r="M623" s="30">
        <f t="shared" si="316"/>
        <v>6720387930</v>
      </c>
      <c r="N623" s="30">
        <f t="shared" si="316"/>
        <v>0</v>
      </c>
      <c r="O623" s="30">
        <f t="shared" si="316"/>
        <v>0</v>
      </c>
      <c r="P623" s="30">
        <f t="shared" si="316"/>
        <v>0</v>
      </c>
      <c r="Q623" s="30">
        <f t="shared" si="316"/>
        <v>6720387930</v>
      </c>
      <c r="R623" s="30">
        <f t="shared" si="316"/>
        <v>-2836400000</v>
      </c>
      <c r="S623" s="55"/>
      <c r="T623" s="55"/>
    </row>
    <row r="624" spans="1:21" outlineLevel="2" x14ac:dyDescent="0.25">
      <c r="A624" s="8"/>
      <c r="B624" s="8"/>
      <c r="C624" s="8"/>
      <c r="D624" s="8"/>
      <c r="E624" s="8"/>
      <c r="F624" s="8"/>
      <c r="G624" s="8"/>
      <c r="H624" s="12"/>
      <c r="I624" s="12"/>
      <c r="J624" s="18"/>
      <c r="K624" s="28"/>
      <c r="L624" s="40"/>
      <c r="M624" s="40"/>
      <c r="N624" s="40"/>
      <c r="O624" s="40"/>
      <c r="P624" s="40"/>
      <c r="Q624" s="40"/>
      <c r="R624" s="40"/>
      <c r="S624" s="55"/>
      <c r="T624" s="55"/>
    </row>
    <row r="625" spans="1:21" outlineLevel="2" x14ac:dyDescent="0.25">
      <c r="A625" s="8"/>
      <c r="B625" s="8"/>
      <c r="C625" s="8"/>
      <c r="D625" s="8"/>
      <c r="E625" s="8"/>
      <c r="F625" s="8"/>
      <c r="G625" s="8"/>
      <c r="H625" s="12"/>
      <c r="I625" s="12"/>
      <c r="J625" s="16" t="s">
        <v>436</v>
      </c>
      <c r="K625" s="28"/>
      <c r="L625" s="40"/>
      <c r="M625" s="40"/>
      <c r="N625" s="40"/>
      <c r="O625" s="40"/>
      <c r="P625" s="40"/>
      <c r="Q625" s="40"/>
      <c r="R625" s="40"/>
      <c r="S625" s="55"/>
      <c r="T625" s="55"/>
    </row>
    <row r="626" spans="1:21" s="2" customFormat="1" ht="15" customHeight="1" outlineLevel="2" x14ac:dyDescent="0.25">
      <c r="A626" s="6">
        <v>24</v>
      </c>
      <c r="B626" s="6" t="s">
        <v>56</v>
      </c>
      <c r="C626" s="6" t="s">
        <v>287</v>
      </c>
      <c r="D626" s="6" t="s">
        <v>30</v>
      </c>
      <c r="E626" s="10" t="s">
        <v>42</v>
      </c>
      <c r="F626" s="6" t="s">
        <v>81</v>
      </c>
      <c r="G626" s="6" t="s">
        <v>168</v>
      </c>
      <c r="H626" s="13">
        <v>30483006</v>
      </c>
      <c r="I626" s="13" t="str">
        <f t="shared" ref="I626:I635" si="317">CONCATENATE(H626,"-",G626)</f>
        <v>30483006-EJECUCION</v>
      </c>
      <c r="J626" s="17" t="s">
        <v>330</v>
      </c>
      <c r="K626" s="29">
        <v>111000000</v>
      </c>
      <c r="L626" s="41">
        <v>0</v>
      </c>
      <c r="M626" s="41">
        <v>111000000</v>
      </c>
      <c r="N626" s="41">
        <v>0</v>
      </c>
      <c r="O626" s="41">
        <v>0</v>
      </c>
      <c r="P626" s="41">
        <f t="shared" ref="P626:P635" si="318">N626+O626</f>
        <v>0</v>
      </c>
      <c r="Q626" s="41">
        <f t="shared" ref="Q626:Q635" si="319">M626-P626</f>
        <v>111000000</v>
      </c>
      <c r="R626" s="41">
        <f t="shared" ref="R626:R635" si="320">K626-(L626+M626)</f>
        <v>0</v>
      </c>
      <c r="S626" s="56" t="s">
        <v>295</v>
      </c>
      <c r="T626" s="56" t="s">
        <v>293</v>
      </c>
      <c r="U626" s="2" t="e">
        <f>VLOOKUP(I626,RATES!K$2:L$952,2,FALSE)</f>
        <v>#N/A</v>
      </c>
    </row>
    <row r="627" spans="1:21" s="2" customFormat="1" ht="15" customHeight="1" outlineLevel="2" x14ac:dyDescent="0.25">
      <c r="A627" s="6">
        <v>24</v>
      </c>
      <c r="B627" s="6" t="s">
        <v>56</v>
      </c>
      <c r="C627" s="6" t="s">
        <v>287</v>
      </c>
      <c r="D627" s="6" t="s">
        <v>30</v>
      </c>
      <c r="E627" s="10" t="s">
        <v>42</v>
      </c>
      <c r="F627" s="6" t="s">
        <v>81</v>
      </c>
      <c r="G627" s="6" t="s">
        <v>168</v>
      </c>
      <c r="H627" s="13" t="s">
        <v>248</v>
      </c>
      <c r="I627" s="13" t="str">
        <f t="shared" si="317"/>
        <v>S/C-EJECUCION</v>
      </c>
      <c r="J627" s="17" t="s">
        <v>459</v>
      </c>
      <c r="K627" s="29">
        <v>2433000000</v>
      </c>
      <c r="L627" s="41">
        <v>0</v>
      </c>
      <c r="M627" s="41">
        <v>2433000000</v>
      </c>
      <c r="N627" s="41">
        <v>0</v>
      </c>
      <c r="O627" s="41">
        <v>0</v>
      </c>
      <c r="P627" s="41">
        <f t="shared" si="318"/>
        <v>0</v>
      </c>
      <c r="Q627" s="41">
        <f t="shared" si="319"/>
        <v>2433000000</v>
      </c>
      <c r="R627" s="41">
        <f t="shared" si="320"/>
        <v>0</v>
      </c>
      <c r="S627" s="56" t="s">
        <v>50</v>
      </c>
      <c r="T627" s="56" t="s">
        <v>293</v>
      </c>
      <c r="U627" s="2" t="e">
        <f>VLOOKUP(I627,RATES!K$2:L$952,2,FALSE)</f>
        <v>#N/A</v>
      </c>
    </row>
    <row r="628" spans="1:21" s="2" customFormat="1" ht="15" customHeight="1" outlineLevel="2" x14ac:dyDescent="0.25">
      <c r="A628" s="6">
        <v>31</v>
      </c>
      <c r="B628" s="6" t="s">
        <v>56</v>
      </c>
      <c r="C628" s="6" t="s">
        <v>275</v>
      </c>
      <c r="D628" s="6" t="s">
        <v>30</v>
      </c>
      <c r="E628" s="10" t="s">
        <v>42</v>
      </c>
      <c r="F628" s="6" t="s">
        <v>102</v>
      </c>
      <c r="G628" s="6" t="s">
        <v>168</v>
      </c>
      <c r="H628" s="13">
        <v>34538270</v>
      </c>
      <c r="I628" s="13" t="str">
        <f t="shared" si="317"/>
        <v>34538270-EJECUCION</v>
      </c>
      <c r="J628" s="17" t="s">
        <v>332</v>
      </c>
      <c r="K628" s="29">
        <v>1298249800</v>
      </c>
      <c r="L628" s="41">
        <v>0</v>
      </c>
      <c r="M628" s="41">
        <v>129824980</v>
      </c>
      <c r="N628" s="41">
        <v>0</v>
      </c>
      <c r="O628" s="41">
        <v>0</v>
      </c>
      <c r="P628" s="41">
        <f t="shared" si="318"/>
        <v>0</v>
      </c>
      <c r="Q628" s="41">
        <f t="shared" si="319"/>
        <v>129824980</v>
      </c>
      <c r="R628" s="41">
        <f t="shared" si="320"/>
        <v>1168424820</v>
      </c>
      <c r="S628" s="56" t="s">
        <v>282</v>
      </c>
      <c r="T628" s="56" t="s">
        <v>10</v>
      </c>
      <c r="U628" s="2" t="e">
        <f>VLOOKUP(I628,RATES!K$2:L$952,2,FALSE)</f>
        <v>#N/A</v>
      </c>
    </row>
    <row r="629" spans="1:21" s="2" customFormat="1" ht="15" customHeight="1" outlineLevel="2" x14ac:dyDescent="0.25">
      <c r="A629" s="6">
        <v>31</v>
      </c>
      <c r="B629" s="6" t="s">
        <v>56</v>
      </c>
      <c r="C629" s="6" t="s">
        <v>274</v>
      </c>
      <c r="D629" s="6" t="s">
        <v>30</v>
      </c>
      <c r="E629" s="10" t="s">
        <v>42</v>
      </c>
      <c r="F629" s="6" t="s">
        <v>102</v>
      </c>
      <c r="G629" s="6" t="s">
        <v>168</v>
      </c>
      <c r="H629" s="13">
        <v>30083300</v>
      </c>
      <c r="I629" s="13" t="str">
        <f t="shared" si="317"/>
        <v>30083300-EJECUCION</v>
      </c>
      <c r="J629" s="17" t="s">
        <v>262</v>
      </c>
      <c r="K629" s="29">
        <v>4454843000</v>
      </c>
      <c r="L629" s="41">
        <v>0</v>
      </c>
      <c r="M629" s="41">
        <v>540000000</v>
      </c>
      <c r="N629" s="41">
        <v>0</v>
      </c>
      <c r="O629" s="41">
        <v>0</v>
      </c>
      <c r="P629" s="41">
        <f t="shared" si="318"/>
        <v>0</v>
      </c>
      <c r="Q629" s="41">
        <f t="shared" si="319"/>
        <v>540000000</v>
      </c>
      <c r="R629" s="41">
        <f t="shared" si="320"/>
        <v>3914843000</v>
      </c>
      <c r="S629" s="56" t="s">
        <v>514</v>
      </c>
      <c r="T629" s="56" t="s">
        <v>8</v>
      </c>
      <c r="U629" s="2" t="str">
        <f>VLOOKUP(I629,RATES!K$2:L$952,2,FALSE)</f>
        <v>RS</v>
      </c>
    </row>
    <row r="630" spans="1:21" s="2" customFormat="1" ht="15" customHeight="1" outlineLevel="2" x14ac:dyDescent="0.25">
      <c r="A630" s="6">
        <v>31</v>
      </c>
      <c r="B630" s="6" t="s">
        <v>56</v>
      </c>
      <c r="C630" s="6" t="s">
        <v>274</v>
      </c>
      <c r="D630" s="6" t="s">
        <v>30</v>
      </c>
      <c r="E630" s="10" t="s">
        <v>42</v>
      </c>
      <c r="F630" s="6" t="s">
        <v>558</v>
      </c>
      <c r="G630" s="6" t="s">
        <v>168</v>
      </c>
      <c r="H630" s="13">
        <v>30083335</v>
      </c>
      <c r="I630" s="13" t="str">
        <f t="shared" si="317"/>
        <v>30083335-EJECUCION</v>
      </c>
      <c r="J630" s="17" t="s">
        <v>263</v>
      </c>
      <c r="K630" s="29">
        <v>2016128000</v>
      </c>
      <c r="L630" s="41">
        <v>0</v>
      </c>
      <c r="M630" s="41">
        <f>1344085000+320722268</f>
        <v>1664807268</v>
      </c>
      <c r="N630" s="41">
        <v>0</v>
      </c>
      <c r="O630" s="41">
        <v>0</v>
      </c>
      <c r="P630" s="41">
        <f t="shared" si="318"/>
        <v>0</v>
      </c>
      <c r="Q630" s="41">
        <f t="shared" si="319"/>
        <v>1664807268</v>
      </c>
      <c r="R630" s="41">
        <f t="shared" si="320"/>
        <v>351320732</v>
      </c>
      <c r="S630" s="56" t="s">
        <v>532</v>
      </c>
      <c r="T630" s="56" t="s">
        <v>8</v>
      </c>
      <c r="U630" s="2" t="str">
        <f>VLOOKUP(I630,RATES!K$2:L$952,2,FALSE)</f>
        <v>RS</v>
      </c>
    </row>
    <row r="631" spans="1:21" s="2" customFormat="1" ht="15" customHeight="1" outlineLevel="2" x14ac:dyDescent="0.25">
      <c r="A631" s="6">
        <v>31</v>
      </c>
      <c r="B631" s="6" t="s">
        <v>56</v>
      </c>
      <c r="C631" s="6" t="s">
        <v>272</v>
      </c>
      <c r="D631" s="6" t="s">
        <v>30</v>
      </c>
      <c r="E631" s="10" t="s">
        <v>42</v>
      </c>
      <c r="F631" s="6" t="s">
        <v>558</v>
      </c>
      <c r="G631" s="6" t="s">
        <v>168</v>
      </c>
      <c r="H631" s="13">
        <v>30135959</v>
      </c>
      <c r="I631" s="13" t="str">
        <f t="shared" si="317"/>
        <v>30135959-EJECUCION</v>
      </c>
      <c r="J631" s="17" t="s">
        <v>246</v>
      </c>
      <c r="K631" s="29">
        <v>6962481000</v>
      </c>
      <c r="L631" s="41">
        <v>0</v>
      </c>
      <c r="M631" s="41">
        <v>200000000</v>
      </c>
      <c r="N631" s="41">
        <v>0</v>
      </c>
      <c r="O631" s="41">
        <v>0</v>
      </c>
      <c r="P631" s="41">
        <f t="shared" si="318"/>
        <v>0</v>
      </c>
      <c r="Q631" s="41">
        <f t="shared" si="319"/>
        <v>200000000</v>
      </c>
      <c r="R631" s="41">
        <f t="shared" si="320"/>
        <v>6762481000</v>
      </c>
      <c r="S631" s="56" t="s">
        <v>277</v>
      </c>
      <c r="T631" s="56" t="s">
        <v>8</v>
      </c>
      <c r="U631" s="2" t="e">
        <f>VLOOKUP(I631,RATES!K$2:L$952,2,FALSE)</f>
        <v>#N/A</v>
      </c>
    </row>
    <row r="632" spans="1:21" s="2" customFormat="1" ht="15" customHeight="1" outlineLevel="2" x14ac:dyDescent="0.25">
      <c r="A632" s="6">
        <v>24</v>
      </c>
      <c r="B632" s="6" t="s">
        <v>56</v>
      </c>
      <c r="C632" s="6" t="s">
        <v>272</v>
      </c>
      <c r="D632" s="6" t="s">
        <v>30</v>
      </c>
      <c r="E632" s="10" t="s">
        <v>42</v>
      </c>
      <c r="F632" s="6" t="s">
        <v>558</v>
      </c>
      <c r="G632" s="6" t="s">
        <v>168</v>
      </c>
      <c r="H632" s="13" t="s">
        <v>441</v>
      </c>
      <c r="I632" s="13" t="str">
        <f t="shared" si="317"/>
        <v>SUBT 24-EJECUCION</v>
      </c>
      <c r="J632" s="17" t="s">
        <v>442</v>
      </c>
      <c r="K632" s="29">
        <v>359099988.79963976</v>
      </c>
      <c r="L632" s="41">
        <v>0</v>
      </c>
      <c r="M632" s="29">
        <v>359099988.79963976</v>
      </c>
      <c r="N632" s="41">
        <v>0</v>
      </c>
      <c r="O632" s="41">
        <v>0</v>
      </c>
      <c r="P632" s="41">
        <f t="shared" si="318"/>
        <v>0</v>
      </c>
      <c r="Q632" s="41">
        <f t="shared" si="319"/>
        <v>359099988.79963976</v>
      </c>
      <c r="R632" s="41">
        <f t="shared" si="320"/>
        <v>0</v>
      </c>
      <c r="S632" s="56" t="s">
        <v>513</v>
      </c>
      <c r="T632" s="56" t="s">
        <v>293</v>
      </c>
      <c r="U632" s="2" t="e">
        <f>VLOOKUP(I632,RATES!K$2:L$952,2,FALSE)</f>
        <v>#N/A</v>
      </c>
    </row>
    <row r="633" spans="1:21" s="2" customFormat="1" ht="15" customHeight="1" outlineLevel="2" x14ac:dyDescent="0.25">
      <c r="A633" s="6">
        <v>24</v>
      </c>
      <c r="B633" s="6" t="s">
        <v>56</v>
      </c>
      <c r="C633" s="6" t="s">
        <v>288</v>
      </c>
      <c r="D633" s="6" t="s">
        <v>30</v>
      </c>
      <c r="E633" s="10" t="s">
        <v>42</v>
      </c>
      <c r="F633" s="6" t="s">
        <v>558</v>
      </c>
      <c r="G633" s="6" t="s">
        <v>168</v>
      </c>
      <c r="H633" s="13" t="s">
        <v>441</v>
      </c>
      <c r="I633" s="13" t="str">
        <f t="shared" si="317"/>
        <v>SUBT 24-EJECUCION</v>
      </c>
      <c r="J633" s="17" t="s">
        <v>443</v>
      </c>
      <c r="K633" s="29">
        <v>359099988.79963976</v>
      </c>
      <c r="L633" s="41">
        <v>0</v>
      </c>
      <c r="M633" s="29">
        <v>359099988.79963976</v>
      </c>
      <c r="N633" s="41">
        <v>0</v>
      </c>
      <c r="O633" s="41">
        <v>0</v>
      </c>
      <c r="P633" s="41">
        <f t="shared" si="318"/>
        <v>0</v>
      </c>
      <c r="Q633" s="41">
        <f t="shared" si="319"/>
        <v>359099988.79963976</v>
      </c>
      <c r="R633" s="41">
        <f t="shared" si="320"/>
        <v>0</v>
      </c>
      <c r="S633" s="56" t="s">
        <v>513</v>
      </c>
      <c r="T633" s="56" t="s">
        <v>293</v>
      </c>
      <c r="U633" s="2" t="e">
        <f>VLOOKUP(I633,RATES!K$2:L$952,2,FALSE)</f>
        <v>#N/A</v>
      </c>
    </row>
    <row r="634" spans="1:21" s="2" customFormat="1" ht="15" customHeight="1" outlineLevel="2" x14ac:dyDescent="0.25">
      <c r="A634" s="6">
        <v>24</v>
      </c>
      <c r="B634" s="6" t="s">
        <v>56</v>
      </c>
      <c r="C634" s="6" t="s">
        <v>276</v>
      </c>
      <c r="D634" s="6" t="s">
        <v>30</v>
      </c>
      <c r="E634" s="10" t="s">
        <v>42</v>
      </c>
      <c r="F634" s="6" t="s">
        <v>558</v>
      </c>
      <c r="G634" s="6" t="s">
        <v>168</v>
      </c>
      <c r="H634" s="13" t="s">
        <v>441</v>
      </c>
      <c r="I634" s="13" t="str">
        <f t="shared" si="317"/>
        <v>SUBT 24-EJECUCION</v>
      </c>
      <c r="J634" s="17" t="s">
        <v>444</v>
      </c>
      <c r="K634" s="29">
        <v>359099988.79963976</v>
      </c>
      <c r="L634" s="41">
        <v>0</v>
      </c>
      <c r="M634" s="29">
        <v>359099988.79963976</v>
      </c>
      <c r="N634" s="41">
        <v>0</v>
      </c>
      <c r="O634" s="41">
        <v>0</v>
      </c>
      <c r="P634" s="41">
        <f t="shared" si="318"/>
        <v>0</v>
      </c>
      <c r="Q634" s="41">
        <f t="shared" si="319"/>
        <v>359099988.79963976</v>
      </c>
      <c r="R634" s="41">
        <f t="shared" si="320"/>
        <v>0</v>
      </c>
      <c r="S634" s="56" t="s">
        <v>513</v>
      </c>
      <c r="T634" s="56" t="s">
        <v>293</v>
      </c>
      <c r="U634" s="2" t="e">
        <f>VLOOKUP(I634,RATES!K$2:L$952,2,FALSE)</f>
        <v>#N/A</v>
      </c>
    </row>
    <row r="635" spans="1:21" s="2" customFormat="1" ht="15" customHeight="1" outlineLevel="2" x14ac:dyDescent="0.25">
      <c r="A635" s="6">
        <v>33</v>
      </c>
      <c r="B635" s="6" t="s">
        <v>56</v>
      </c>
      <c r="C635" s="6" t="s">
        <v>286</v>
      </c>
      <c r="D635" s="6" t="s">
        <v>30</v>
      </c>
      <c r="E635" s="10" t="s">
        <v>42</v>
      </c>
      <c r="F635" s="6" t="s">
        <v>79</v>
      </c>
      <c r="G635" s="6" t="s">
        <v>168</v>
      </c>
      <c r="H635" s="13" t="s">
        <v>248</v>
      </c>
      <c r="I635" s="13" t="str">
        <f t="shared" si="317"/>
        <v>S/C-EJECUCION</v>
      </c>
      <c r="J635" s="17" t="s">
        <v>439</v>
      </c>
      <c r="K635" s="29">
        <v>1381816800</v>
      </c>
      <c r="L635" s="41">
        <v>0</v>
      </c>
      <c r="M635" s="41">
        <v>1381816800</v>
      </c>
      <c r="N635" s="41">
        <v>0</v>
      </c>
      <c r="O635" s="204">
        <v>195672093</v>
      </c>
      <c r="P635" s="41">
        <f t="shared" si="318"/>
        <v>195672093</v>
      </c>
      <c r="Q635" s="41">
        <f t="shared" si="319"/>
        <v>1186144707</v>
      </c>
      <c r="R635" s="41">
        <f t="shared" si="320"/>
        <v>0</v>
      </c>
      <c r="S635" s="56" t="s">
        <v>440</v>
      </c>
      <c r="T635" s="56" t="s">
        <v>10</v>
      </c>
      <c r="U635" s="2" t="e">
        <f>VLOOKUP(I635,RATES!K$2:L$952,2,FALSE)</f>
        <v>#N/A</v>
      </c>
    </row>
    <row r="636" spans="1:21" outlineLevel="2" x14ac:dyDescent="0.25">
      <c r="A636" s="8"/>
      <c r="B636" s="8"/>
      <c r="C636" s="8"/>
      <c r="D636" s="8"/>
      <c r="E636" s="8"/>
      <c r="F636" s="8"/>
      <c r="G636" s="8"/>
      <c r="H636" s="12"/>
      <c r="I636" s="12"/>
      <c r="J636" s="16" t="s">
        <v>336</v>
      </c>
      <c r="K636" s="30">
        <f t="shared" ref="K636:R636" si="321">SUBTOTAL(9,K626:K635)</f>
        <v>19734818566.398922</v>
      </c>
      <c r="L636" s="30">
        <f t="shared" si="321"/>
        <v>0</v>
      </c>
      <c r="M636" s="30">
        <f t="shared" si="321"/>
        <v>7537749014.3989191</v>
      </c>
      <c r="N636" s="30">
        <f t="shared" si="321"/>
        <v>0</v>
      </c>
      <c r="O636" s="30">
        <f t="shared" si="321"/>
        <v>195672093</v>
      </c>
      <c r="P636" s="30">
        <f t="shared" si="321"/>
        <v>195672093</v>
      </c>
      <c r="Q636" s="30">
        <f t="shared" si="321"/>
        <v>7342076921.3989191</v>
      </c>
      <c r="R636" s="30">
        <f t="shared" si="321"/>
        <v>12197069552</v>
      </c>
      <c r="S636" s="55"/>
      <c r="T636" s="55"/>
    </row>
    <row r="637" spans="1:21" outlineLevel="2" x14ac:dyDescent="0.25">
      <c r="A637" s="8"/>
      <c r="B637" s="8"/>
      <c r="C637" s="8"/>
      <c r="D637" s="8"/>
      <c r="E637" s="8"/>
      <c r="F637" s="8"/>
      <c r="G637" s="8"/>
      <c r="H637" s="12"/>
      <c r="I637" s="12"/>
      <c r="J637" s="18"/>
      <c r="K637" s="28"/>
      <c r="L637" s="40"/>
      <c r="M637" s="40"/>
      <c r="N637" s="40"/>
      <c r="O637" s="40"/>
      <c r="P637" s="40"/>
      <c r="Q637" s="40"/>
      <c r="R637" s="40"/>
      <c r="S637" s="55"/>
      <c r="T637" s="55"/>
    </row>
    <row r="638" spans="1:21" outlineLevel="2" x14ac:dyDescent="0.25">
      <c r="A638" s="8"/>
      <c r="B638" s="8"/>
      <c r="C638" s="8"/>
      <c r="D638" s="8"/>
      <c r="E638" s="8"/>
      <c r="F638" s="8"/>
      <c r="G638" s="8"/>
      <c r="H638" s="12"/>
      <c r="I638" s="12"/>
      <c r="J638" s="18"/>
      <c r="K638" s="28"/>
      <c r="L638" s="40"/>
      <c r="M638" s="40"/>
      <c r="N638" s="40"/>
      <c r="O638" s="40"/>
      <c r="P638" s="40"/>
      <c r="Q638" s="40"/>
      <c r="R638" s="40"/>
      <c r="S638" s="55"/>
      <c r="T638" s="55"/>
    </row>
    <row r="639" spans="1:21" outlineLevel="1" x14ac:dyDescent="0.25">
      <c r="A639" s="8"/>
      <c r="B639" s="8"/>
      <c r="C639" s="8"/>
      <c r="D639" s="8"/>
      <c r="E639" s="9"/>
      <c r="F639" s="8"/>
      <c r="G639" s="8"/>
      <c r="H639" s="12"/>
      <c r="I639" s="12"/>
      <c r="J639" s="19" t="s">
        <v>230</v>
      </c>
      <c r="K639" s="31">
        <f>K636+K623</f>
        <v>31725370679.398922</v>
      </c>
      <c r="L639" s="31">
        <f>L636+L623</f>
        <v>8106564183</v>
      </c>
      <c r="M639" s="31">
        <f t="shared" ref="M639:R639" si="322">M636+M623</f>
        <v>14258136944.398918</v>
      </c>
      <c r="N639" s="31">
        <f t="shared" si="322"/>
        <v>0</v>
      </c>
      <c r="O639" s="31">
        <f t="shared" si="322"/>
        <v>195672093</v>
      </c>
      <c r="P639" s="31">
        <f t="shared" si="322"/>
        <v>195672093</v>
      </c>
      <c r="Q639" s="31">
        <f t="shared" si="322"/>
        <v>14062464851.398918</v>
      </c>
      <c r="R639" s="31">
        <f t="shared" si="322"/>
        <v>9360669552</v>
      </c>
      <c r="S639" s="55"/>
      <c r="T639" s="55"/>
    </row>
    <row r="640" spans="1:21" s="3" customFormat="1" outlineLevel="1" x14ac:dyDescent="0.25">
      <c r="A640" s="8"/>
      <c r="B640" s="8"/>
      <c r="C640" s="8"/>
      <c r="D640" s="8"/>
      <c r="E640" s="9"/>
      <c r="F640" s="8"/>
      <c r="G640" s="8"/>
      <c r="H640" s="12"/>
      <c r="I640" s="12"/>
      <c r="J640" s="20"/>
      <c r="K640" s="32"/>
      <c r="L640" s="42"/>
      <c r="M640" s="42"/>
      <c r="N640" s="42"/>
      <c r="O640" s="42"/>
      <c r="P640" s="42"/>
      <c r="Q640" s="42"/>
      <c r="R640" s="42"/>
      <c r="S640" s="55"/>
      <c r="T640" s="55"/>
    </row>
    <row r="641" spans="1:21" ht="18.75" outlineLevel="1" x14ac:dyDescent="0.3">
      <c r="A641" s="8"/>
      <c r="B641" s="8"/>
      <c r="C641" s="8"/>
      <c r="D641" s="8"/>
      <c r="E641" s="9"/>
      <c r="F641" s="8"/>
      <c r="G641" s="8"/>
      <c r="H641" s="12"/>
      <c r="I641" s="12"/>
      <c r="J641" s="53" t="s">
        <v>231</v>
      </c>
      <c r="K641" s="54">
        <f t="shared" ref="K641:R641" si="323">K639+K615+K594+K571+K555+K535+K521+K500+K484+K435+K462</f>
        <v>100016347779.39893</v>
      </c>
      <c r="L641" s="54">
        <f t="shared" si="323"/>
        <v>31079750849</v>
      </c>
      <c r="M641" s="54">
        <f t="shared" si="323"/>
        <v>25528581586.398918</v>
      </c>
      <c r="N641" s="54">
        <f t="shared" si="323"/>
        <v>301312990</v>
      </c>
      <c r="O641" s="54">
        <f t="shared" si="323"/>
        <v>1003937107</v>
      </c>
      <c r="P641" s="54">
        <f t="shared" si="323"/>
        <v>1305250097</v>
      </c>
      <c r="Q641" s="54">
        <f t="shared" si="323"/>
        <v>24223331489.398918</v>
      </c>
      <c r="R641" s="54">
        <f t="shared" si="323"/>
        <v>43408015344</v>
      </c>
      <c r="S641" s="55"/>
      <c r="T641" s="55"/>
    </row>
    <row r="642" spans="1:21" s="3" customFormat="1" outlineLevel="1" x14ac:dyDescent="0.25">
      <c r="A642" s="8"/>
      <c r="B642" s="8"/>
      <c r="C642" s="8"/>
      <c r="D642" s="8"/>
      <c r="E642" s="9"/>
      <c r="F642" s="8"/>
      <c r="G642" s="8"/>
      <c r="H642" s="12"/>
      <c r="I642" s="12"/>
      <c r="J642" s="20"/>
      <c r="K642" s="32"/>
      <c r="L642" s="42"/>
      <c r="M642" s="42"/>
      <c r="N642" s="42"/>
      <c r="O642" s="42"/>
      <c r="P642" s="42"/>
      <c r="Q642" s="42"/>
      <c r="R642" s="42"/>
      <c r="S642" s="55"/>
      <c r="T642" s="55"/>
    </row>
    <row r="643" spans="1:21" ht="26.25" outlineLevel="1" x14ac:dyDescent="0.4">
      <c r="A643" s="8"/>
      <c r="B643" s="8"/>
      <c r="C643" s="8"/>
      <c r="D643" s="8"/>
      <c r="E643" s="9"/>
      <c r="F643" s="8"/>
      <c r="G643" s="8"/>
      <c r="H643" s="12"/>
      <c r="I643" s="12"/>
      <c r="J643" s="65" t="s">
        <v>232</v>
      </c>
      <c r="K643" s="32"/>
      <c r="L643" s="42"/>
      <c r="M643" s="42"/>
      <c r="N643" s="42"/>
      <c r="O643" s="42"/>
      <c r="P643" s="42"/>
      <c r="Q643" s="42"/>
      <c r="R643" s="42"/>
      <c r="S643" s="55"/>
      <c r="T643" s="55"/>
    </row>
    <row r="644" spans="1:21" outlineLevel="1" x14ac:dyDescent="0.25">
      <c r="A644" s="8"/>
      <c r="B644" s="8"/>
      <c r="C644" s="8"/>
      <c r="D644" s="8"/>
      <c r="E644" s="9"/>
      <c r="F644" s="8"/>
      <c r="G644" s="8"/>
      <c r="H644" s="12"/>
      <c r="I644" s="12"/>
      <c r="J644" s="16" t="s">
        <v>271</v>
      </c>
      <c r="K644" s="32"/>
      <c r="L644" s="42"/>
      <c r="M644" s="42"/>
      <c r="N644" s="42"/>
      <c r="O644" s="42"/>
      <c r="P644" s="42"/>
      <c r="Q644" s="42"/>
      <c r="R644" s="42"/>
      <c r="S644" s="55"/>
      <c r="T644" s="55"/>
    </row>
    <row r="645" spans="1:21" s="2" customFormat="1" ht="15" customHeight="1" outlineLevel="2" x14ac:dyDescent="0.25">
      <c r="A645" s="6">
        <v>31</v>
      </c>
      <c r="B645" s="6" t="s">
        <v>5</v>
      </c>
      <c r="C645" s="6" t="s">
        <v>354</v>
      </c>
      <c r="D645" s="6" t="s">
        <v>43</v>
      </c>
      <c r="E645" s="6" t="s">
        <v>44</v>
      </c>
      <c r="F645" s="6" t="s">
        <v>88</v>
      </c>
      <c r="G645" s="6" t="s">
        <v>168</v>
      </c>
      <c r="H645" s="6">
        <v>30082185</v>
      </c>
      <c r="I645" s="13" t="str">
        <f t="shared" ref="I645:I647" si="324">CONCATENATE(H645,"-",G645)</f>
        <v>30082185-EJECUCION</v>
      </c>
      <c r="J645" s="17" t="s">
        <v>647</v>
      </c>
      <c r="K645" s="29">
        <v>581129687</v>
      </c>
      <c r="L645" s="41">
        <v>519795995</v>
      </c>
      <c r="M645" s="41">
        <v>0</v>
      </c>
      <c r="N645" s="41">
        <v>0</v>
      </c>
      <c r="O645" s="41">
        <v>0</v>
      </c>
      <c r="P645" s="41">
        <f t="shared" ref="P645:P647" si="325">N645+O645</f>
        <v>0</v>
      </c>
      <c r="Q645" s="41">
        <f t="shared" ref="Q645:Q647" si="326">M645-P645</f>
        <v>0</v>
      </c>
      <c r="R645" s="41">
        <f>K645-(L645+M645)</f>
        <v>61333692</v>
      </c>
      <c r="S645" s="56" t="s">
        <v>273</v>
      </c>
      <c r="T645" s="56" t="s">
        <v>8</v>
      </c>
      <c r="U645" s="2" t="e">
        <f>VLOOKUP(I645,RATES!K$2:L$952,2,FALSE)</f>
        <v>#N/A</v>
      </c>
    </row>
    <row r="646" spans="1:21" s="2" customFormat="1" ht="15" customHeight="1" outlineLevel="2" x14ac:dyDescent="0.25">
      <c r="A646" s="6">
        <v>31</v>
      </c>
      <c r="B646" s="6" t="s">
        <v>5</v>
      </c>
      <c r="C646" s="6" t="s">
        <v>275</v>
      </c>
      <c r="D646" s="6" t="s">
        <v>43</v>
      </c>
      <c r="E646" s="6" t="s">
        <v>44</v>
      </c>
      <c r="F646" s="6" t="s">
        <v>88</v>
      </c>
      <c r="G646" s="6" t="s">
        <v>168</v>
      </c>
      <c r="H646" s="13">
        <v>30342727</v>
      </c>
      <c r="I646" s="13" t="str">
        <f t="shared" si="324"/>
        <v>30342727-EJECUCION</v>
      </c>
      <c r="J646" s="17" t="s">
        <v>461</v>
      </c>
      <c r="K646" s="29">
        <v>1619261000</v>
      </c>
      <c r="L646" s="41">
        <v>1371654075</v>
      </c>
      <c r="M646" s="41">
        <v>200000000</v>
      </c>
      <c r="N646" s="41">
        <v>70108794</v>
      </c>
      <c r="O646" s="41">
        <v>0</v>
      </c>
      <c r="P646" s="41">
        <f t="shared" si="325"/>
        <v>70108794</v>
      </c>
      <c r="Q646" s="41">
        <f t="shared" si="326"/>
        <v>129891206</v>
      </c>
      <c r="R646" s="41">
        <f>K646-(L646+M646)</f>
        <v>47606925</v>
      </c>
      <c r="S646" s="56" t="s">
        <v>273</v>
      </c>
      <c r="T646" s="56" t="s">
        <v>10</v>
      </c>
      <c r="U646" s="2">
        <f>VLOOKUP(I646,RATES!K$2:L$952,2,FALSE)</f>
        <v>0</v>
      </c>
    </row>
    <row r="647" spans="1:21" s="2" customFormat="1" ht="15" customHeight="1" outlineLevel="2" x14ac:dyDescent="0.25">
      <c r="A647" s="6">
        <v>31</v>
      </c>
      <c r="B647" s="6" t="s">
        <v>5</v>
      </c>
      <c r="C647" s="6" t="s">
        <v>276</v>
      </c>
      <c r="D647" s="6" t="s">
        <v>43</v>
      </c>
      <c r="E647" s="6" t="s">
        <v>44</v>
      </c>
      <c r="F647" s="6" t="s">
        <v>88</v>
      </c>
      <c r="G647" s="6" t="s">
        <v>168</v>
      </c>
      <c r="H647" s="6">
        <v>30136060</v>
      </c>
      <c r="I647" s="13" t="str">
        <f t="shared" si="324"/>
        <v>30136060-EJECUCION</v>
      </c>
      <c r="J647" s="17" t="s">
        <v>644</v>
      </c>
      <c r="K647" s="29">
        <v>2054292015</v>
      </c>
      <c r="L647" s="41">
        <v>1971939680</v>
      </c>
      <c r="M647" s="41">
        <v>0</v>
      </c>
      <c r="N647" s="41">
        <v>0</v>
      </c>
      <c r="O647" s="41">
        <v>0</v>
      </c>
      <c r="P647" s="41">
        <f t="shared" si="325"/>
        <v>0</v>
      </c>
      <c r="Q647" s="41">
        <f t="shared" si="326"/>
        <v>0</v>
      </c>
      <c r="R647" s="41">
        <f>K647-(L647+M647)</f>
        <v>82352335</v>
      </c>
      <c r="S647" s="56" t="s">
        <v>273</v>
      </c>
      <c r="T647" s="56" t="s">
        <v>8</v>
      </c>
      <c r="U647" s="2" t="e">
        <f>VLOOKUP(I647,RATES!K$2:L$952,2,FALSE)</f>
        <v>#N/A</v>
      </c>
    </row>
    <row r="648" spans="1:21" outlineLevel="2" x14ac:dyDescent="0.25">
      <c r="A648" s="8"/>
      <c r="B648" s="8"/>
      <c r="C648" s="8"/>
      <c r="D648" s="8"/>
      <c r="E648" s="8"/>
      <c r="F648" s="8"/>
      <c r="G648" s="8"/>
      <c r="H648" s="12"/>
      <c r="I648" s="12"/>
      <c r="J648" s="22" t="s">
        <v>435</v>
      </c>
      <c r="K648" s="33">
        <f>SUBTOTAL(9,K645:K647)</f>
        <v>4254682702</v>
      </c>
      <c r="L648" s="33">
        <f>SUBTOTAL(9,L645:L647)</f>
        <v>3863389750</v>
      </c>
      <c r="M648" s="33">
        <f t="shared" ref="M648:R648" si="327">SUBTOTAL(9,M645:M647)</f>
        <v>200000000</v>
      </c>
      <c r="N648" s="33">
        <f t="shared" si="327"/>
        <v>70108794</v>
      </c>
      <c r="O648" s="33">
        <f t="shared" si="327"/>
        <v>0</v>
      </c>
      <c r="P648" s="33">
        <f t="shared" si="327"/>
        <v>70108794</v>
      </c>
      <c r="Q648" s="33">
        <f t="shared" si="327"/>
        <v>129891206</v>
      </c>
      <c r="R648" s="33">
        <f t="shared" si="327"/>
        <v>191292952</v>
      </c>
      <c r="S648" s="55"/>
      <c r="T648" s="55"/>
    </row>
    <row r="649" spans="1:21" outlineLevel="2" x14ac:dyDescent="0.25">
      <c r="A649" s="8"/>
      <c r="B649" s="8"/>
      <c r="C649" s="8"/>
      <c r="D649" s="8"/>
      <c r="E649" s="8"/>
      <c r="F649" s="8"/>
      <c r="G649" s="8"/>
      <c r="H649" s="12"/>
      <c r="I649" s="12"/>
      <c r="J649" s="18"/>
      <c r="K649" s="28"/>
      <c r="L649" s="40"/>
      <c r="M649" s="40"/>
      <c r="N649" s="40"/>
      <c r="O649" s="40"/>
      <c r="P649" s="40"/>
      <c r="Q649" s="40"/>
      <c r="R649" s="40"/>
      <c r="S649" s="55"/>
      <c r="T649" s="55"/>
    </row>
    <row r="650" spans="1:21" outlineLevel="2" x14ac:dyDescent="0.25">
      <c r="A650" s="8"/>
      <c r="B650" s="8"/>
      <c r="C650" s="8"/>
      <c r="D650" s="8"/>
      <c r="E650" s="8"/>
      <c r="F650" s="8"/>
      <c r="G650" s="8"/>
      <c r="H650" s="12"/>
      <c r="I650" s="12"/>
      <c r="J650" s="16" t="s">
        <v>436</v>
      </c>
      <c r="K650" s="28"/>
      <c r="L650" s="40"/>
      <c r="M650" s="40"/>
      <c r="N650" s="40"/>
      <c r="O650" s="40"/>
      <c r="P650" s="40"/>
      <c r="Q650" s="40"/>
      <c r="R650" s="40"/>
      <c r="S650" s="55"/>
      <c r="T650" s="55"/>
    </row>
    <row r="651" spans="1:21" s="2" customFormat="1" ht="15" customHeight="1" outlineLevel="2" x14ac:dyDescent="0.25">
      <c r="A651" s="6">
        <v>31</v>
      </c>
      <c r="B651" s="6" t="s">
        <v>56</v>
      </c>
      <c r="C651" s="6" t="s">
        <v>354</v>
      </c>
      <c r="D651" s="6" t="s">
        <v>43</v>
      </c>
      <c r="E651" s="6" t="s">
        <v>44</v>
      </c>
      <c r="F651" s="6" t="s">
        <v>88</v>
      </c>
      <c r="G651" s="6" t="s">
        <v>168</v>
      </c>
      <c r="H651" s="13">
        <v>30135078</v>
      </c>
      <c r="I651" s="13" t="str">
        <f t="shared" ref="I651:I653" si="328">CONCATENATE(H651,"-",G651)</f>
        <v>30135078-EJECUCION</v>
      </c>
      <c r="J651" s="17" t="s">
        <v>333</v>
      </c>
      <c r="K651" s="29">
        <v>421404000</v>
      </c>
      <c r="L651" s="41">
        <v>0</v>
      </c>
      <c r="M651" s="41">
        <v>126421200</v>
      </c>
      <c r="N651" s="41">
        <v>0</v>
      </c>
      <c r="O651" s="41">
        <v>0</v>
      </c>
      <c r="P651" s="41">
        <f t="shared" ref="P651:P653" si="329">N651+O651</f>
        <v>0</v>
      </c>
      <c r="Q651" s="41">
        <f t="shared" ref="Q651:Q653" si="330">M651-P651</f>
        <v>126421200</v>
      </c>
      <c r="R651" s="41">
        <f>K651-(L651+M651)</f>
        <v>294982800</v>
      </c>
      <c r="S651" s="56" t="s">
        <v>282</v>
      </c>
      <c r="T651" s="56" t="s">
        <v>8</v>
      </c>
      <c r="U651" s="2" t="str">
        <f>VLOOKUP(I651,RATES!K$2:L$952,2,FALSE)</f>
        <v>RS</v>
      </c>
    </row>
    <row r="652" spans="1:21" s="2" customFormat="1" ht="15" customHeight="1" outlineLevel="2" x14ac:dyDescent="0.25">
      <c r="A652" s="6">
        <v>31</v>
      </c>
      <c r="B652" s="6" t="s">
        <v>56</v>
      </c>
      <c r="C652" s="6" t="s">
        <v>354</v>
      </c>
      <c r="D652" s="6" t="s">
        <v>43</v>
      </c>
      <c r="E652" s="6" t="s">
        <v>44</v>
      </c>
      <c r="F652" s="6" t="s">
        <v>88</v>
      </c>
      <c r="G652" s="6" t="s">
        <v>168</v>
      </c>
      <c r="H652" s="13">
        <v>30342276</v>
      </c>
      <c r="I652" s="13" t="str">
        <f t="shared" si="328"/>
        <v>30342276-EJECUCION</v>
      </c>
      <c r="J652" s="17" t="s">
        <v>423</v>
      </c>
      <c r="K652" s="29">
        <v>551663000</v>
      </c>
      <c r="L652" s="41">
        <v>0</v>
      </c>
      <c r="M652" s="41">
        <v>329000000</v>
      </c>
      <c r="N652" s="41">
        <v>0</v>
      </c>
      <c r="O652" s="41">
        <v>0</v>
      </c>
      <c r="P652" s="41">
        <f t="shared" si="329"/>
        <v>0</v>
      </c>
      <c r="Q652" s="41">
        <f t="shared" si="330"/>
        <v>329000000</v>
      </c>
      <c r="R652" s="41">
        <f>K652-(L652+M652)</f>
        <v>222663000</v>
      </c>
      <c r="S652" s="56" t="s">
        <v>277</v>
      </c>
      <c r="T652" s="56" t="s">
        <v>10</v>
      </c>
      <c r="U652" s="2" t="e">
        <f>VLOOKUP(I652,RATES!K$2:L$952,2,FALSE)</f>
        <v>#N/A</v>
      </c>
    </row>
    <row r="653" spans="1:21" s="2" customFormat="1" ht="15" customHeight="1" outlineLevel="2" x14ac:dyDescent="0.25">
      <c r="A653" s="6">
        <v>31</v>
      </c>
      <c r="B653" s="6" t="s">
        <v>56</v>
      </c>
      <c r="C653" s="6" t="s">
        <v>275</v>
      </c>
      <c r="D653" s="6" t="s">
        <v>43</v>
      </c>
      <c r="E653" s="6" t="s">
        <v>44</v>
      </c>
      <c r="F653" s="6" t="s">
        <v>88</v>
      </c>
      <c r="G653" s="6" t="s">
        <v>168</v>
      </c>
      <c r="H653" s="13">
        <v>30342679</v>
      </c>
      <c r="I653" s="13" t="str">
        <f t="shared" si="328"/>
        <v>30342679-EJECUCION</v>
      </c>
      <c r="J653" s="17" t="s">
        <v>351</v>
      </c>
      <c r="K653" s="29">
        <v>4554317000</v>
      </c>
      <c r="L653" s="41">
        <v>0</v>
      </c>
      <c r="M653" s="41">
        <v>443321000</v>
      </c>
      <c r="N653" s="41">
        <v>0</v>
      </c>
      <c r="O653" s="41">
        <v>0</v>
      </c>
      <c r="P653" s="41">
        <f t="shared" si="329"/>
        <v>0</v>
      </c>
      <c r="Q653" s="41">
        <f t="shared" si="330"/>
        <v>443321000</v>
      </c>
      <c r="R653" s="41">
        <f>K653-(L653+M653)</f>
        <v>4110996000</v>
      </c>
      <c r="S653" s="56" t="s">
        <v>414</v>
      </c>
      <c r="T653" s="56" t="s">
        <v>10</v>
      </c>
      <c r="U653" s="2">
        <f>VLOOKUP(I653,RATES!K$2:L$952,2,FALSE)</f>
        <v>0</v>
      </c>
    </row>
    <row r="654" spans="1:21" outlineLevel="2" x14ac:dyDescent="0.25">
      <c r="A654" s="8"/>
      <c r="B654" s="8"/>
      <c r="C654" s="8"/>
      <c r="D654" s="8"/>
      <c r="E654" s="8"/>
      <c r="F654" s="8"/>
      <c r="G654" s="8"/>
      <c r="H654" s="12"/>
      <c r="I654" s="12"/>
      <c r="J654" s="16" t="s">
        <v>336</v>
      </c>
      <c r="K654" s="30">
        <f t="shared" ref="K654:R654" si="331">SUBTOTAL(9,K651:K653)</f>
        <v>5527384000</v>
      </c>
      <c r="L654" s="30">
        <f t="shared" si="331"/>
        <v>0</v>
      </c>
      <c r="M654" s="30">
        <f t="shared" si="331"/>
        <v>898742200</v>
      </c>
      <c r="N654" s="30">
        <f t="shared" si="331"/>
        <v>0</v>
      </c>
      <c r="O654" s="30">
        <f t="shared" si="331"/>
        <v>0</v>
      </c>
      <c r="P654" s="30">
        <f t="shared" si="331"/>
        <v>0</v>
      </c>
      <c r="Q654" s="30">
        <f t="shared" si="331"/>
        <v>898742200</v>
      </c>
      <c r="R654" s="30">
        <f t="shared" si="331"/>
        <v>4628641800</v>
      </c>
      <c r="S654" s="55"/>
      <c r="T654" s="55"/>
    </row>
    <row r="655" spans="1:21" outlineLevel="2" x14ac:dyDescent="0.25">
      <c r="A655" s="8"/>
      <c r="B655" s="8"/>
      <c r="C655" s="8"/>
      <c r="D655" s="8"/>
      <c r="E655" s="8"/>
      <c r="F655" s="8"/>
      <c r="G655" s="8"/>
      <c r="H655" s="12"/>
      <c r="I655" s="12"/>
      <c r="J655" s="18"/>
      <c r="K655" s="28"/>
      <c r="L655" s="40"/>
      <c r="M655" s="40"/>
      <c r="N655" s="40"/>
      <c r="O655" s="40"/>
      <c r="P655" s="40"/>
      <c r="Q655" s="40"/>
      <c r="R655" s="40"/>
      <c r="S655" s="55"/>
      <c r="T655" s="55"/>
    </row>
    <row r="656" spans="1:21" outlineLevel="2" x14ac:dyDescent="0.25">
      <c r="A656" s="8"/>
      <c r="B656" s="8"/>
      <c r="C656" s="8"/>
      <c r="D656" s="8"/>
      <c r="E656" s="8"/>
      <c r="F656" s="8"/>
      <c r="G656" s="8"/>
      <c r="H656" s="12"/>
      <c r="I656" s="12"/>
      <c r="J656" s="16" t="s">
        <v>278</v>
      </c>
      <c r="K656" s="28"/>
      <c r="L656" s="40"/>
      <c r="M656" s="40"/>
      <c r="N656" s="40"/>
      <c r="O656" s="40"/>
      <c r="P656" s="40"/>
      <c r="Q656" s="40"/>
      <c r="R656" s="40"/>
      <c r="S656" s="55"/>
      <c r="T656" s="55"/>
    </row>
    <row r="657" spans="1:21" s="2" customFormat="1" ht="15" customHeight="1" outlineLevel="2" x14ac:dyDescent="0.25">
      <c r="A657" s="6">
        <v>31</v>
      </c>
      <c r="B657" s="6" t="s">
        <v>11</v>
      </c>
      <c r="C657" s="6" t="s">
        <v>275</v>
      </c>
      <c r="D657" s="6" t="s">
        <v>43</v>
      </c>
      <c r="E657" s="6" t="s">
        <v>44</v>
      </c>
      <c r="F657" s="6" t="s">
        <v>88</v>
      </c>
      <c r="G657" s="6" t="s">
        <v>169</v>
      </c>
      <c r="H657" s="13">
        <v>30186523</v>
      </c>
      <c r="I657" s="13" t="str">
        <f t="shared" ref="I657:I662" si="332">CONCATENATE(H657,"-",G657)</f>
        <v>30186523-PREFACTIBILIDAD</v>
      </c>
      <c r="J657" s="17" t="s">
        <v>258</v>
      </c>
      <c r="K657" s="29">
        <v>465005000</v>
      </c>
      <c r="L657" s="41">
        <v>0</v>
      </c>
      <c r="M657" s="41">
        <v>150000000</v>
      </c>
      <c r="N657" s="41">
        <v>0</v>
      </c>
      <c r="O657" s="41">
        <v>0</v>
      </c>
      <c r="P657" s="41">
        <f t="shared" ref="P657:P662" si="333">N657+O657</f>
        <v>0</v>
      </c>
      <c r="Q657" s="41">
        <f t="shared" ref="Q657:Q662" si="334">M657-P657</f>
        <v>150000000</v>
      </c>
      <c r="R657" s="41">
        <f t="shared" ref="R657:R662" si="335">K657-(L657+M657)</f>
        <v>315005000</v>
      </c>
      <c r="S657" s="56" t="s">
        <v>281</v>
      </c>
      <c r="T657" s="56" t="s">
        <v>8</v>
      </c>
      <c r="U657" s="2" t="str">
        <f>VLOOKUP(I657,RATES!K$2:L$952,2,FALSE)</f>
        <v>RS</v>
      </c>
    </row>
    <row r="658" spans="1:21" s="2" customFormat="1" ht="15" customHeight="1" outlineLevel="2" x14ac:dyDescent="0.25">
      <c r="A658" s="6">
        <v>31</v>
      </c>
      <c r="B658" s="6" t="s">
        <v>11</v>
      </c>
      <c r="C658" s="6" t="s">
        <v>275</v>
      </c>
      <c r="D658" s="6" t="s">
        <v>43</v>
      </c>
      <c r="E658" s="6" t="s">
        <v>44</v>
      </c>
      <c r="F658" s="6" t="s">
        <v>102</v>
      </c>
      <c r="G658" s="6" t="s">
        <v>168</v>
      </c>
      <c r="H658" s="13">
        <v>30458729</v>
      </c>
      <c r="I658" s="13" t="str">
        <f t="shared" si="332"/>
        <v>30458729-EJECUCION</v>
      </c>
      <c r="J658" s="17" t="s">
        <v>254</v>
      </c>
      <c r="K658" s="29">
        <v>523000000</v>
      </c>
      <c r="L658" s="41">
        <v>0</v>
      </c>
      <c r="M658" s="41">
        <v>26150000</v>
      </c>
      <c r="N658" s="41">
        <v>0</v>
      </c>
      <c r="O658" s="41">
        <v>0</v>
      </c>
      <c r="P658" s="41">
        <f t="shared" si="333"/>
        <v>0</v>
      </c>
      <c r="Q658" s="41">
        <f t="shared" si="334"/>
        <v>26150000</v>
      </c>
      <c r="R658" s="41">
        <f t="shared" si="335"/>
        <v>496850000</v>
      </c>
      <c r="S658" s="56" t="s">
        <v>281</v>
      </c>
      <c r="T658" s="56" t="s">
        <v>308</v>
      </c>
      <c r="U658" s="2" t="str">
        <f>VLOOKUP(I658,RATES!K$2:L$952,2,FALSE)</f>
        <v>FI</v>
      </c>
    </row>
    <row r="659" spans="1:21" s="2" customFormat="1" ht="15" customHeight="1" outlineLevel="2" x14ac:dyDescent="0.25">
      <c r="A659" s="6">
        <v>31</v>
      </c>
      <c r="B659" s="6" t="s">
        <v>11</v>
      </c>
      <c r="C659" s="6" t="s">
        <v>275</v>
      </c>
      <c r="D659" s="6" t="s">
        <v>43</v>
      </c>
      <c r="E659" s="6" t="s">
        <v>44</v>
      </c>
      <c r="F659" s="6" t="s">
        <v>88</v>
      </c>
      <c r="G659" s="6" t="s">
        <v>168</v>
      </c>
      <c r="H659" s="13">
        <v>30371674</v>
      </c>
      <c r="I659" s="13" t="str">
        <f t="shared" si="332"/>
        <v>30371674-EJECUCION</v>
      </c>
      <c r="J659" s="17" t="s">
        <v>370</v>
      </c>
      <c r="K659" s="29">
        <v>2400000000</v>
      </c>
      <c r="L659" s="41">
        <v>0</v>
      </c>
      <c r="M659" s="41">
        <v>300000000</v>
      </c>
      <c r="N659" s="41">
        <v>0</v>
      </c>
      <c r="O659" s="41">
        <v>0</v>
      </c>
      <c r="P659" s="41">
        <f t="shared" si="333"/>
        <v>0</v>
      </c>
      <c r="Q659" s="41">
        <f t="shared" si="334"/>
        <v>300000000</v>
      </c>
      <c r="R659" s="41">
        <f t="shared" si="335"/>
        <v>2100000000</v>
      </c>
      <c r="S659" s="56" t="s">
        <v>454</v>
      </c>
      <c r="T659" s="56" t="s">
        <v>8</v>
      </c>
      <c r="U659" s="2" t="str">
        <f>VLOOKUP(I659,RATES!K$2:L$952,2,FALSE)</f>
        <v>RS</v>
      </c>
    </row>
    <row r="660" spans="1:21" s="2" customFormat="1" ht="15" customHeight="1" outlineLevel="2" x14ac:dyDescent="0.25">
      <c r="A660" s="6">
        <v>31</v>
      </c>
      <c r="B660" s="6" t="s">
        <v>11</v>
      </c>
      <c r="C660" s="6" t="s">
        <v>286</v>
      </c>
      <c r="D660" s="6" t="s">
        <v>43</v>
      </c>
      <c r="E660" s="6" t="s">
        <v>44</v>
      </c>
      <c r="F660" s="6" t="s">
        <v>88</v>
      </c>
      <c r="G660" s="6" t="s">
        <v>168</v>
      </c>
      <c r="H660" s="13">
        <v>30136461</v>
      </c>
      <c r="I660" s="13" t="str">
        <f t="shared" si="332"/>
        <v>30136461-EJECUCION</v>
      </c>
      <c r="J660" s="17" t="s">
        <v>250</v>
      </c>
      <c r="K660" s="29">
        <v>168000000</v>
      </c>
      <c r="L660" s="41">
        <v>0</v>
      </c>
      <c r="M660" s="41">
        <v>20000000</v>
      </c>
      <c r="N660" s="41">
        <v>0</v>
      </c>
      <c r="O660" s="41">
        <v>0</v>
      </c>
      <c r="P660" s="41">
        <f t="shared" si="333"/>
        <v>0</v>
      </c>
      <c r="Q660" s="41">
        <f t="shared" si="334"/>
        <v>20000000</v>
      </c>
      <c r="R660" s="41">
        <f t="shared" si="335"/>
        <v>148000000</v>
      </c>
      <c r="S660" s="56" t="s">
        <v>281</v>
      </c>
      <c r="T660" s="56" t="s">
        <v>415</v>
      </c>
      <c r="U660" s="2" t="e">
        <f>VLOOKUP(I660,RATES!K$2:L$952,2,FALSE)</f>
        <v>#N/A</v>
      </c>
    </row>
    <row r="661" spans="1:21" s="2" customFormat="1" ht="15" customHeight="1" outlineLevel="2" x14ac:dyDescent="0.25">
      <c r="A661" s="6">
        <v>31</v>
      </c>
      <c r="B661" s="6" t="s">
        <v>11</v>
      </c>
      <c r="C661" s="6" t="s">
        <v>287</v>
      </c>
      <c r="D661" s="6" t="s">
        <v>43</v>
      </c>
      <c r="E661" s="6" t="s">
        <v>44</v>
      </c>
      <c r="F661" s="6" t="s">
        <v>81</v>
      </c>
      <c r="G661" s="6" t="s">
        <v>168</v>
      </c>
      <c r="H661" s="13">
        <v>30096049</v>
      </c>
      <c r="I661" s="13" t="str">
        <f t="shared" si="332"/>
        <v>30096049-EJECUCION</v>
      </c>
      <c r="J661" s="17" t="s">
        <v>404</v>
      </c>
      <c r="K661" s="29">
        <v>459876000</v>
      </c>
      <c r="L661" s="41">
        <v>0</v>
      </c>
      <c r="M661" s="41">
        <v>22993800</v>
      </c>
      <c r="N661" s="41">
        <v>0</v>
      </c>
      <c r="O661" s="41">
        <v>0</v>
      </c>
      <c r="P661" s="41">
        <f t="shared" si="333"/>
        <v>0</v>
      </c>
      <c r="Q661" s="41">
        <f t="shared" si="334"/>
        <v>22993800</v>
      </c>
      <c r="R661" s="41">
        <f t="shared" si="335"/>
        <v>436882200</v>
      </c>
      <c r="S661" s="56" t="s">
        <v>281</v>
      </c>
      <c r="T661" s="56" t="s">
        <v>415</v>
      </c>
      <c r="U661" s="2">
        <f>VLOOKUP(I661,RATES!K$2:L$952,2,FALSE)</f>
        <v>0</v>
      </c>
    </row>
    <row r="662" spans="1:21" s="2" customFormat="1" ht="15" customHeight="1" outlineLevel="2" x14ac:dyDescent="0.25">
      <c r="A662" s="6">
        <v>31</v>
      </c>
      <c r="B662" s="6" t="s">
        <v>11</v>
      </c>
      <c r="C662" s="6" t="s">
        <v>283</v>
      </c>
      <c r="D662" s="6" t="s">
        <v>43</v>
      </c>
      <c r="E662" s="6" t="s">
        <v>44</v>
      </c>
      <c r="F662" s="6" t="s">
        <v>14</v>
      </c>
      <c r="G662" s="6" t="s">
        <v>168</v>
      </c>
      <c r="H662" s="13">
        <v>30102992</v>
      </c>
      <c r="I662" s="13" t="str">
        <f t="shared" si="332"/>
        <v>30102992-EJECUCION</v>
      </c>
      <c r="J662" s="17" t="s">
        <v>395</v>
      </c>
      <c r="K662" s="29">
        <v>792725000</v>
      </c>
      <c r="L662" s="41">
        <v>0</v>
      </c>
      <c r="M662" s="41">
        <v>39636250</v>
      </c>
      <c r="N662" s="41">
        <v>0</v>
      </c>
      <c r="O662" s="41">
        <v>0</v>
      </c>
      <c r="P662" s="41">
        <f t="shared" si="333"/>
        <v>0</v>
      </c>
      <c r="Q662" s="41">
        <f t="shared" si="334"/>
        <v>39636250</v>
      </c>
      <c r="R662" s="41">
        <f t="shared" si="335"/>
        <v>753088750</v>
      </c>
      <c r="S662" s="56" t="s">
        <v>281</v>
      </c>
      <c r="T662" s="56" t="s">
        <v>415</v>
      </c>
      <c r="U662" s="2" t="e">
        <f>VLOOKUP(I662,RATES!K$2:L$952,2,FALSE)</f>
        <v>#N/A</v>
      </c>
    </row>
    <row r="663" spans="1:21" outlineLevel="2" x14ac:dyDescent="0.25">
      <c r="A663" s="8"/>
      <c r="B663" s="8"/>
      <c r="C663" s="8"/>
      <c r="D663" s="8"/>
      <c r="E663" s="8"/>
      <c r="F663" s="8"/>
      <c r="G663" s="8"/>
      <c r="H663" s="12"/>
      <c r="I663" s="12"/>
      <c r="J663" s="16" t="s">
        <v>291</v>
      </c>
      <c r="K663" s="30">
        <f t="shared" ref="K663:R663" si="336">SUBTOTAL(9,K657:K662)</f>
        <v>4808606000</v>
      </c>
      <c r="L663" s="30">
        <f t="shared" si="336"/>
        <v>0</v>
      </c>
      <c r="M663" s="30">
        <f t="shared" si="336"/>
        <v>558780050</v>
      </c>
      <c r="N663" s="30">
        <f t="shared" si="336"/>
        <v>0</v>
      </c>
      <c r="O663" s="30">
        <f t="shared" si="336"/>
        <v>0</v>
      </c>
      <c r="P663" s="30">
        <f t="shared" si="336"/>
        <v>0</v>
      </c>
      <c r="Q663" s="30">
        <f t="shared" si="336"/>
        <v>558780050</v>
      </c>
      <c r="R663" s="30">
        <f t="shared" si="336"/>
        <v>4249825950</v>
      </c>
      <c r="S663" s="55"/>
      <c r="T663" s="55"/>
    </row>
    <row r="664" spans="1:21" outlineLevel="2" x14ac:dyDescent="0.25">
      <c r="A664" s="8"/>
      <c r="B664" s="8"/>
      <c r="C664" s="8"/>
      <c r="D664" s="8"/>
      <c r="E664" s="8"/>
      <c r="F664" s="8"/>
      <c r="G664" s="8"/>
      <c r="H664" s="12"/>
      <c r="I664" s="12"/>
      <c r="J664" s="18"/>
      <c r="K664" s="28"/>
      <c r="L664" s="40"/>
      <c r="M664" s="40"/>
      <c r="N664" s="40"/>
      <c r="O664" s="40"/>
      <c r="P664" s="40"/>
      <c r="Q664" s="40"/>
      <c r="R664" s="40"/>
      <c r="S664" s="55"/>
      <c r="T664" s="55"/>
    </row>
    <row r="665" spans="1:21" ht="18.75" outlineLevel="1" x14ac:dyDescent="0.3">
      <c r="A665" s="8"/>
      <c r="B665" s="8"/>
      <c r="C665" s="8"/>
      <c r="D665" s="8"/>
      <c r="E665" s="9"/>
      <c r="F665" s="8"/>
      <c r="G665" s="8"/>
      <c r="H665" s="12"/>
      <c r="I665" s="12"/>
      <c r="J665" s="53" t="s">
        <v>197</v>
      </c>
      <c r="K665" s="54">
        <f t="shared" ref="K665:R665" si="337">K663+K654+K648</f>
        <v>14590672702</v>
      </c>
      <c r="L665" s="54">
        <f t="shared" si="337"/>
        <v>3863389750</v>
      </c>
      <c r="M665" s="54">
        <f t="shared" si="337"/>
        <v>1657522250</v>
      </c>
      <c r="N665" s="54">
        <f t="shared" si="337"/>
        <v>70108794</v>
      </c>
      <c r="O665" s="54">
        <f t="shared" si="337"/>
        <v>0</v>
      </c>
      <c r="P665" s="54">
        <f t="shared" si="337"/>
        <v>70108794</v>
      </c>
      <c r="Q665" s="54">
        <f t="shared" si="337"/>
        <v>1587413456</v>
      </c>
      <c r="R665" s="54">
        <f t="shared" si="337"/>
        <v>9069760702</v>
      </c>
      <c r="S665" s="55"/>
      <c r="T665" s="55"/>
    </row>
    <row r="666" spans="1:21" s="3" customFormat="1" outlineLevel="1" x14ac:dyDescent="0.25">
      <c r="A666" s="8"/>
      <c r="B666" s="8"/>
      <c r="C666" s="8"/>
      <c r="D666" s="8"/>
      <c r="E666" s="9"/>
      <c r="F666" s="8"/>
      <c r="G666" s="8"/>
      <c r="H666" s="12"/>
      <c r="I666" s="12"/>
      <c r="J666" s="20"/>
      <c r="K666" s="32"/>
      <c r="L666" s="42"/>
      <c r="M666" s="42"/>
      <c r="N666" s="42"/>
      <c r="O666" s="42"/>
      <c r="P666" s="42"/>
      <c r="Q666" s="42"/>
      <c r="R666" s="42"/>
      <c r="S666" s="55"/>
      <c r="T666" s="55"/>
    </row>
    <row r="667" spans="1:21" ht="26.25" outlineLevel="1" x14ac:dyDescent="0.4">
      <c r="A667" s="8"/>
      <c r="B667" s="8"/>
      <c r="C667" s="8"/>
      <c r="D667" s="8"/>
      <c r="E667" s="9"/>
      <c r="F667" s="8"/>
      <c r="G667" s="8"/>
      <c r="H667" s="12"/>
      <c r="I667" s="12"/>
      <c r="J667" s="65" t="s">
        <v>233</v>
      </c>
      <c r="K667" s="32"/>
      <c r="L667" s="42"/>
      <c r="M667" s="42"/>
      <c r="N667" s="42"/>
      <c r="O667" s="42"/>
      <c r="P667" s="42"/>
      <c r="Q667" s="42"/>
      <c r="R667" s="42"/>
      <c r="S667" s="55"/>
      <c r="T667" s="55"/>
    </row>
    <row r="668" spans="1:21" outlineLevel="1" x14ac:dyDescent="0.25">
      <c r="A668" s="8"/>
      <c r="B668" s="8"/>
      <c r="C668" s="8"/>
      <c r="D668" s="8"/>
      <c r="E668" s="9"/>
      <c r="F668" s="8"/>
      <c r="G668" s="8"/>
      <c r="H668" s="12"/>
      <c r="I668" s="12"/>
      <c r="J668" s="16" t="s">
        <v>271</v>
      </c>
      <c r="K668" s="32"/>
      <c r="L668" s="42"/>
      <c r="M668" s="42"/>
      <c r="N668" s="42"/>
      <c r="O668" s="42"/>
      <c r="P668" s="42"/>
      <c r="Q668" s="42"/>
      <c r="R668" s="42"/>
      <c r="S668" s="55"/>
      <c r="T668" s="55"/>
    </row>
    <row r="669" spans="1:21" s="2" customFormat="1" ht="15" customHeight="1" outlineLevel="2" x14ac:dyDescent="0.25">
      <c r="A669" s="6">
        <v>31</v>
      </c>
      <c r="B669" s="6" t="s">
        <v>5</v>
      </c>
      <c r="C669" s="6" t="s">
        <v>272</v>
      </c>
      <c r="D669" s="6" t="s">
        <v>43</v>
      </c>
      <c r="E669" s="6" t="s">
        <v>45</v>
      </c>
      <c r="F669" s="6" t="s">
        <v>88</v>
      </c>
      <c r="G669" s="6" t="s">
        <v>168</v>
      </c>
      <c r="H669" s="13">
        <v>30072372</v>
      </c>
      <c r="I669" s="13" t="str">
        <f t="shared" ref="I669:I671" si="338">CONCATENATE(H669,"-",G669)</f>
        <v>30072372-EJECUCION</v>
      </c>
      <c r="J669" s="17" t="s">
        <v>108</v>
      </c>
      <c r="K669" s="29">
        <v>4036745000</v>
      </c>
      <c r="L669" s="41">
        <v>261225924</v>
      </c>
      <c r="M669" s="41">
        <v>1236745223</v>
      </c>
      <c r="N669" s="41">
        <v>0</v>
      </c>
      <c r="O669" s="41">
        <v>717733008</v>
      </c>
      <c r="P669" s="41">
        <f t="shared" ref="P669:P671" si="339">N669+O669</f>
        <v>717733008</v>
      </c>
      <c r="Q669" s="41">
        <f t="shared" ref="Q669:Q671" si="340">M669-P669</f>
        <v>519012215</v>
      </c>
      <c r="R669" s="41">
        <f>K669-(L669+M669)</f>
        <v>2538773853</v>
      </c>
      <c r="S669" s="56" t="s">
        <v>273</v>
      </c>
      <c r="T669" s="56" t="s">
        <v>8</v>
      </c>
      <c r="U669" s="2" t="str">
        <f>VLOOKUP(I669,RATES!K$2:L$952,2,FALSE)</f>
        <v>RS</v>
      </c>
    </row>
    <row r="670" spans="1:21" s="2" customFormat="1" ht="15" customHeight="1" outlineLevel="2" x14ac:dyDescent="0.25">
      <c r="A670" s="6">
        <v>31</v>
      </c>
      <c r="B670" s="6" t="s">
        <v>5</v>
      </c>
      <c r="C670" s="6" t="s">
        <v>286</v>
      </c>
      <c r="D670" s="6" t="s">
        <v>43</v>
      </c>
      <c r="E670" s="6" t="s">
        <v>45</v>
      </c>
      <c r="F670" s="6" t="s">
        <v>88</v>
      </c>
      <c r="G670" s="6" t="s">
        <v>168</v>
      </c>
      <c r="H670" s="48">
        <v>30288773</v>
      </c>
      <c r="I670" s="13" t="str">
        <f t="shared" si="338"/>
        <v>30288773-EJECUCION</v>
      </c>
      <c r="J670" s="17" t="s">
        <v>564</v>
      </c>
      <c r="K670" s="29">
        <v>1168712051</v>
      </c>
      <c r="L670" s="41">
        <v>1024889053</v>
      </c>
      <c r="M670" s="41">
        <v>0</v>
      </c>
      <c r="N670" s="41">
        <v>0</v>
      </c>
      <c r="O670" s="41">
        <v>0</v>
      </c>
      <c r="P670" s="41">
        <f t="shared" si="339"/>
        <v>0</v>
      </c>
      <c r="Q670" s="41">
        <f t="shared" si="340"/>
        <v>0</v>
      </c>
      <c r="R670" s="41">
        <f>K670-(L670+M670)</f>
        <v>143822998</v>
      </c>
      <c r="S670" s="56" t="s">
        <v>273</v>
      </c>
      <c r="T670" s="56" t="s">
        <v>8</v>
      </c>
      <c r="U670" s="2" t="str">
        <f>VLOOKUP(I670,RATES!K$2:L$952,2,FALSE)</f>
        <v>RS</v>
      </c>
    </row>
    <row r="671" spans="1:21" s="2" customFormat="1" ht="15" customHeight="1" outlineLevel="2" x14ac:dyDescent="0.25">
      <c r="A671" s="6">
        <v>31</v>
      </c>
      <c r="B671" s="6" t="s">
        <v>5</v>
      </c>
      <c r="C671" s="6" t="s">
        <v>288</v>
      </c>
      <c r="D671" s="6" t="s">
        <v>43</v>
      </c>
      <c r="E671" s="6" t="s">
        <v>45</v>
      </c>
      <c r="F671" s="6" t="s">
        <v>88</v>
      </c>
      <c r="G671" s="6" t="s">
        <v>168</v>
      </c>
      <c r="H671" s="13">
        <v>30086361</v>
      </c>
      <c r="I671" s="13" t="str">
        <f t="shared" si="338"/>
        <v>30086361-EJECUCION</v>
      </c>
      <c r="J671" s="17" t="s">
        <v>109</v>
      </c>
      <c r="K671" s="29">
        <v>3794215000</v>
      </c>
      <c r="L671" s="41">
        <v>38538000</v>
      </c>
      <c r="M671" s="41">
        <v>1452435000</v>
      </c>
      <c r="N671" s="41">
        <v>0</v>
      </c>
      <c r="O671" s="41">
        <v>0</v>
      </c>
      <c r="P671" s="41">
        <f t="shared" si="339"/>
        <v>0</v>
      </c>
      <c r="Q671" s="41">
        <f t="shared" si="340"/>
        <v>1452435000</v>
      </c>
      <c r="R671" s="41">
        <f>K671-(L671+M671)</f>
        <v>2303242000</v>
      </c>
      <c r="S671" s="56" t="s">
        <v>273</v>
      </c>
      <c r="T671" s="56" t="s">
        <v>8</v>
      </c>
      <c r="U671" s="2" t="str">
        <f>VLOOKUP(I671,RATES!K$2:L$952,2,FALSE)</f>
        <v>RS</v>
      </c>
    </row>
    <row r="672" spans="1:21" outlineLevel="2" x14ac:dyDescent="0.25">
      <c r="A672" s="8"/>
      <c r="B672" s="8"/>
      <c r="C672" s="8"/>
      <c r="D672" s="8"/>
      <c r="E672" s="8"/>
      <c r="F672" s="8"/>
      <c r="G672" s="8"/>
      <c r="H672" s="12"/>
      <c r="I672" s="12"/>
      <c r="J672" s="16" t="s">
        <v>435</v>
      </c>
      <c r="K672" s="30">
        <f t="shared" ref="K672:R672" si="341">SUBTOTAL(9,K669:K671)</f>
        <v>8999672051</v>
      </c>
      <c r="L672" s="30">
        <f t="shared" si="341"/>
        <v>1324652977</v>
      </c>
      <c r="M672" s="30">
        <f t="shared" si="341"/>
        <v>2689180223</v>
      </c>
      <c r="N672" s="30">
        <f t="shared" si="341"/>
        <v>0</v>
      </c>
      <c r="O672" s="30">
        <f t="shared" si="341"/>
        <v>717733008</v>
      </c>
      <c r="P672" s="30">
        <f t="shared" si="341"/>
        <v>717733008</v>
      </c>
      <c r="Q672" s="30">
        <f t="shared" si="341"/>
        <v>1971447215</v>
      </c>
      <c r="R672" s="30">
        <f t="shared" si="341"/>
        <v>4985838851</v>
      </c>
      <c r="S672" s="55"/>
      <c r="T672" s="55"/>
    </row>
    <row r="673" spans="1:21" outlineLevel="2" x14ac:dyDescent="0.25">
      <c r="A673" s="8"/>
      <c r="B673" s="8"/>
      <c r="C673" s="8"/>
      <c r="D673" s="8"/>
      <c r="E673" s="8"/>
      <c r="F673" s="8"/>
      <c r="G673" s="8"/>
      <c r="H673" s="12"/>
      <c r="I673" s="12"/>
      <c r="J673" s="18"/>
      <c r="K673" s="28"/>
      <c r="L673" s="40"/>
      <c r="M673" s="40"/>
      <c r="N673" s="40"/>
      <c r="O673" s="40"/>
      <c r="P673" s="40"/>
      <c r="Q673" s="40"/>
      <c r="R673" s="40"/>
      <c r="S673" s="55"/>
      <c r="T673" s="55"/>
    </row>
    <row r="674" spans="1:21" outlineLevel="2" x14ac:dyDescent="0.25">
      <c r="A674" s="8"/>
      <c r="B674" s="8"/>
      <c r="C674" s="8"/>
      <c r="D674" s="8"/>
      <c r="E674" s="8"/>
      <c r="F674" s="8"/>
      <c r="G674" s="8"/>
      <c r="H674" s="12"/>
      <c r="I674" s="12"/>
      <c r="J674" s="16" t="s">
        <v>436</v>
      </c>
      <c r="K674" s="28"/>
      <c r="L674" s="40"/>
      <c r="M674" s="40"/>
      <c r="N674" s="40"/>
      <c r="O674" s="40"/>
      <c r="P674" s="40"/>
      <c r="Q674" s="40"/>
      <c r="R674" s="40"/>
      <c r="S674" s="55"/>
      <c r="T674" s="55"/>
    </row>
    <row r="675" spans="1:21" s="2" customFormat="1" ht="15" customHeight="1" outlineLevel="2" x14ac:dyDescent="0.25">
      <c r="A675" s="6">
        <v>31</v>
      </c>
      <c r="B675" s="6" t="s">
        <v>56</v>
      </c>
      <c r="C675" s="6" t="s">
        <v>287</v>
      </c>
      <c r="D675" s="6" t="s">
        <v>43</v>
      </c>
      <c r="E675" s="6" t="s">
        <v>45</v>
      </c>
      <c r="F675" s="6" t="s">
        <v>88</v>
      </c>
      <c r="G675" s="6" t="s">
        <v>168</v>
      </c>
      <c r="H675" s="13">
        <v>30341784</v>
      </c>
      <c r="I675" s="13" t="str">
        <f t="shared" ref="I675:I676" si="342">CONCATENATE(H675,"-",G675)</f>
        <v>30341784-EJECUCION</v>
      </c>
      <c r="J675" s="17" t="s">
        <v>374</v>
      </c>
      <c r="K675" s="29">
        <v>286703000</v>
      </c>
      <c r="L675" s="41">
        <v>0</v>
      </c>
      <c r="M675" s="41">
        <v>286703000</v>
      </c>
      <c r="N675" s="41">
        <v>0</v>
      </c>
      <c r="O675" s="41">
        <v>0</v>
      </c>
      <c r="P675" s="41">
        <f t="shared" ref="P675:P676" si="343">N675+O675</f>
        <v>0</v>
      </c>
      <c r="Q675" s="41">
        <f t="shared" ref="Q675:Q676" si="344">M675-P675</f>
        <v>286703000</v>
      </c>
      <c r="R675" s="41">
        <f>K675-(L675+M675)</f>
        <v>0</v>
      </c>
      <c r="S675" s="56" t="s">
        <v>512</v>
      </c>
      <c r="T675" s="56" t="s">
        <v>8</v>
      </c>
      <c r="U675" s="2" t="str">
        <f>VLOOKUP(I675,RATES!K$2:L$952,2,FALSE)</f>
        <v>RS</v>
      </c>
    </row>
    <row r="676" spans="1:21" s="2" customFormat="1" ht="15" customHeight="1" outlineLevel="2" x14ac:dyDescent="0.25">
      <c r="A676" s="6">
        <v>31</v>
      </c>
      <c r="B676" s="6" t="s">
        <v>56</v>
      </c>
      <c r="C676" s="6" t="s">
        <v>275</v>
      </c>
      <c r="D676" s="6" t="s">
        <v>43</v>
      </c>
      <c r="E676" s="6" t="s">
        <v>45</v>
      </c>
      <c r="F676" s="6" t="s">
        <v>88</v>
      </c>
      <c r="G676" s="6" t="s">
        <v>168</v>
      </c>
      <c r="H676" s="13">
        <v>30102779</v>
      </c>
      <c r="I676" s="13" t="str">
        <f t="shared" si="342"/>
        <v>30102779-EJECUCION</v>
      </c>
      <c r="J676" s="17" t="s">
        <v>110</v>
      </c>
      <c r="K676" s="29">
        <v>517037000</v>
      </c>
      <c r="L676" s="41">
        <v>0</v>
      </c>
      <c r="M676" s="41">
        <v>316687000</v>
      </c>
      <c r="N676" s="41">
        <v>0</v>
      </c>
      <c r="O676" s="41">
        <v>0</v>
      </c>
      <c r="P676" s="41">
        <f t="shared" si="343"/>
        <v>0</v>
      </c>
      <c r="Q676" s="41">
        <f t="shared" si="344"/>
        <v>316687000</v>
      </c>
      <c r="R676" s="41">
        <f>K676-(L676+M676)</f>
        <v>200350000</v>
      </c>
      <c r="S676" s="56" t="s">
        <v>277</v>
      </c>
      <c r="T676" s="56" t="s">
        <v>8</v>
      </c>
      <c r="U676" s="2" t="str">
        <f>VLOOKUP(I676,RATES!K$2:L$952,2,FALSE)</f>
        <v>RS</v>
      </c>
    </row>
    <row r="677" spans="1:21" outlineLevel="2" x14ac:dyDescent="0.25">
      <c r="A677" s="8"/>
      <c r="B677" s="8"/>
      <c r="C677" s="8"/>
      <c r="D677" s="8"/>
      <c r="E677" s="8"/>
      <c r="F677" s="8"/>
      <c r="G677" s="8"/>
      <c r="H677" s="12"/>
      <c r="I677" s="12"/>
      <c r="J677" s="16" t="s">
        <v>336</v>
      </c>
      <c r="K677" s="30">
        <f t="shared" ref="K677:R677" si="345">SUBTOTAL(9,K675:K676)</f>
        <v>803740000</v>
      </c>
      <c r="L677" s="30">
        <f t="shared" si="345"/>
        <v>0</v>
      </c>
      <c r="M677" s="30">
        <f t="shared" si="345"/>
        <v>603390000</v>
      </c>
      <c r="N677" s="30">
        <f t="shared" si="345"/>
        <v>0</v>
      </c>
      <c r="O677" s="30">
        <f t="shared" si="345"/>
        <v>0</v>
      </c>
      <c r="P677" s="30">
        <f t="shared" si="345"/>
        <v>0</v>
      </c>
      <c r="Q677" s="30">
        <f t="shared" si="345"/>
        <v>603390000</v>
      </c>
      <c r="R677" s="30">
        <f t="shared" si="345"/>
        <v>200350000</v>
      </c>
      <c r="S677" s="55"/>
      <c r="T677" s="55"/>
    </row>
    <row r="678" spans="1:21" outlineLevel="2" x14ac:dyDescent="0.25">
      <c r="A678" s="8"/>
      <c r="B678" s="8"/>
      <c r="C678" s="8"/>
      <c r="D678" s="8"/>
      <c r="E678" s="8"/>
      <c r="F678" s="8"/>
      <c r="G678" s="8"/>
      <c r="H678" s="12"/>
      <c r="I678" s="12"/>
      <c r="J678" s="18"/>
      <c r="K678" s="28"/>
      <c r="L678" s="40"/>
      <c r="M678" s="40"/>
      <c r="N678" s="40"/>
      <c r="O678" s="40"/>
      <c r="P678" s="40"/>
      <c r="Q678" s="40"/>
      <c r="R678" s="40"/>
      <c r="S678" s="55"/>
      <c r="T678" s="55"/>
    </row>
    <row r="679" spans="1:21" outlineLevel="2" x14ac:dyDescent="0.25">
      <c r="A679" s="8"/>
      <c r="B679" s="8"/>
      <c r="C679" s="8"/>
      <c r="D679" s="8"/>
      <c r="E679" s="8"/>
      <c r="F679" s="8"/>
      <c r="G679" s="8"/>
      <c r="H679" s="12"/>
      <c r="I679" s="12"/>
      <c r="J679" s="16" t="s">
        <v>278</v>
      </c>
      <c r="K679" s="28"/>
      <c r="L679" s="40"/>
      <c r="M679" s="40"/>
      <c r="N679" s="40"/>
      <c r="O679" s="40"/>
      <c r="P679" s="40"/>
      <c r="Q679" s="40"/>
      <c r="R679" s="40"/>
      <c r="S679" s="55"/>
      <c r="T679" s="55"/>
    </row>
    <row r="680" spans="1:21" s="2" customFormat="1" ht="15" customHeight="1" outlineLevel="2" x14ac:dyDescent="0.25">
      <c r="A680" s="6">
        <v>31</v>
      </c>
      <c r="B680" s="6" t="s">
        <v>11</v>
      </c>
      <c r="C680" s="6" t="s">
        <v>275</v>
      </c>
      <c r="D680" s="6" t="s">
        <v>43</v>
      </c>
      <c r="E680" s="6" t="s">
        <v>45</v>
      </c>
      <c r="F680" s="6" t="s">
        <v>88</v>
      </c>
      <c r="G680" s="6" t="s">
        <v>168</v>
      </c>
      <c r="H680" s="13">
        <v>30289730</v>
      </c>
      <c r="I680" s="13" t="str">
        <f t="shared" ref="I680:I683" si="346">CONCATENATE(H680,"-",G680)</f>
        <v>30289730-EJECUCION</v>
      </c>
      <c r="J680" s="17" t="s">
        <v>376</v>
      </c>
      <c r="K680" s="29">
        <v>543354000</v>
      </c>
      <c r="L680" s="41">
        <v>0</v>
      </c>
      <c r="M680" s="41">
        <v>190000000</v>
      </c>
      <c r="N680" s="41">
        <v>0</v>
      </c>
      <c r="O680" s="41">
        <v>0</v>
      </c>
      <c r="P680" s="41">
        <f t="shared" ref="P680:P683" si="347">N680+O680</f>
        <v>0</v>
      </c>
      <c r="Q680" s="41">
        <f t="shared" ref="Q680:Q683" si="348">M680-P680</f>
        <v>190000000</v>
      </c>
      <c r="R680" s="41">
        <f>K680-(L680+M680)</f>
        <v>353354000</v>
      </c>
      <c r="S680" s="56" t="s">
        <v>281</v>
      </c>
      <c r="T680" s="56" t="s">
        <v>8</v>
      </c>
      <c r="U680" s="2" t="str">
        <f>VLOOKUP(I680,RATES!K$2:L$952,2,FALSE)</f>
        <v>RS</v>
      </c>
    </row>
    <row r="681" spans="1:21" s="2" customFormat="1" ht="15" customHeight="1" outlineLevel="2" x14ac:dyDescent="0.25">
      <c r="A681" s="6">
        <v>31</v>
      </c>
      <c r="B681" s="6" t="s">
        <v>11</v>
      </c>
      <c r="C681" s="6" t="s">
        <v>286</v>
      </c>
      <c r="D681" s="6" t="s">
        <v>43</v>
      </c>
      <c r="E681" s="6" t="s">
        <v>45</v>
      </c>
      <c r="F681" s="6" t="s">
        <v>558</v>
      </c>
      <c r="G681" s="6" t="s">
        <v>168</v>
      </c>
      <c r="H681" s="13">
        <v>30341678</v>
      </c>
      <c r="I681" s="13" t="str">
        <f t="shared" si="346"/>
        <v>30341678-EJECUCION</v>
      </c>
      <c r="J681" s="17" t="s">
        <v>408</v>
      </c>
      <c r="K681" s="29">
        <v>126058000</v>
      </c>
      <c r="L681" s="41">
        <v>0</v>
      </c>
      <c r="M681" s="41">
        <v>6302900</v>
      </c>
      <c r="N681" s="41">
        <v>0</v>
      </c>
      <c r="O681" s="41">
        <v>0</v>
      </c>
      <c r="P681" s="41">
        <f t="shared" si="347"/>
        <v>0</v>
      </c>
      <c r="Q681" s="41">
        <f t="shared" si="348"/>
        <v>6302900</v>
      </c>
      <c r="R681" s="41">
        <f>K681-(L681+M681)</f>
        <v>119755100</v>
      </c>
      <c r="S681" s="56" t="s">
        <v>514</v>
      </c>
      <c r="T681" s="56" t="s">
        <v>8</v>
      </c>
      <c r="U681" s="2" t="e">
        <f>VLOOKUP(I681,RATES!K$2:L$952,2,FALSE)</f>
        <v>#N/A</v>
      </c>
    </row>
    <row r="682" spans="1:21" s="2" customFormat="1" ht="15" customHeight="1" outlineLevel="2" x14ac:dyDescent="0.25">
      <c r="A682" s="6">
        <v>31</v>
      </c>
      <c r="B682" s="6" t="s">
        <v>11</v>
      </c>
      <c r="C682" s="6" t="s">
        <v>286</v>
      </c>
      <c r="D682" s="6" t="s">
        <v>43</v>
      </c>
      <c r="E682" s="6" t="s">
        <v>45</v>
      </c>
      <c r="F682" s="6" t="s">
        <v>558</v>
      </c>
      <c r="G682" s="6" t="s">
        <v>168</v>
      </c>
      <c r="H682" s="13">
        <v>30341783</v>
      </c>
      <c r="I682" s="13" t="str">
        <f t="shared" si="346"/>
        <v>30341783-EJECUCION</v>
      </c>
      <c r="J682" s="17" t="s">
        <v>629</v>
      </c>
      <c r="K682" s="29">
        <v>180000000</v>
      </c>
      <c r="L682" s="41">
        <v>0</v>
      </c>
      <c r="M682" s="41">
        <v>10000000</v>
      </c>
      <c r="N682" s="41">
        <v>0</v>
      </c>
      <c r="O682" s="41">
        <v>0</v>
      </c>
      <c r="P682" s="41">
        <f t="shared" si="347"/>
        <v>0</v>
      </c>
      <c r="Q682" s="41">
        <f t="shared" si="348"/>
        <v>10000000</v>
      </c>
      <c r="R682" s="41">
        <f>K682-(L682+M682)</f>
        <v>170000000</v>
      </c>
      <c r="S682" s="7" t="s">
        <v>281</v>
      </c>
      <c r="T682" s="6" t="s">
        <v>415</v>
      </c>
      <c r="U682" s="2" t="e">
        <f>VLOOKUP(I682,RATES!K$2:L$952,2,FALSE)</f>
        <v>#N/A</v>
      </c>
    </row>
    <row r="683" spans="1:21" s="2" customFormat="1" ht="15" customHeight="1" outlineLevel="2" x14ac:dyDescent="0.25">
      <c r="A683" s="6">
        <v>31</v>
      </c>
      <c r="B683" s="6" t="s">
        <v>11</v>
      </c>
      <c r="C683" s="6" t="s">
        <v>286</v>
      </c>
      <c r="D683" s="6" t="s">
        <v>43</v>
      </c>
      <c r="E683" s="6" t="s">
        <v>45</v>
      </c>
      <c r="F683" s="6" t="s">
        <v>558</v>
      </c>
      <c r="G683" s="6" t="s">
        <v>9</v>
      </c>
      <c r="H683" s="13">
        <v>30341774</v>
      </c>
      <c r="I683" s="13" t="str">
        <f t="shared" si="346"/>
        <v>30341774-DISEÑO</v>
      </c>
      <c r="J683" s="17" t="s">
        <v>613</v>
      </c>
      <c r="K683" s="29">
        <v>41500000</v>
      </c>
      <c r="L683" s="41">
        <v>0</v>
      </c>
      <c r="M683" s="41">
        <v>5000000</v>
      </c>
      <c r="N683" s="41">
        <v>0</v>
      </c>
      <c r="O683" s="41">
        <v>0</v>
      </c>
      <c r="P683" s="41">
        <f t="shared" si="347"/>
        <v>0</v>
      </c>
      <c r="Q683" s="41">
        <f t="shared" si="348"/>
        <v>5000000</v>
      </c>
      <c r="R683" s="41">
        <f>K683-(L683+M683)</f>
        <v>36500000</v>
      </c>
      <c r="S683" s="56" t="s">
        <v>281</v>
      </c>
      <c r="T683" s="56" t="s">
        <v>308</v>
      </c>
      <c r="U683" s="2" t="str">
        <f>VLOOKUP(I683,RATES!K$2:L$952,2,FALSE)</f>
        <v>FI</v>
      </c>
    </row>
    <row r="684" spans="1:21" outlineLevel="2" x14ac:dyDescent="0.25">
      <c r="A684" s="8"/>
      <c r="B684" s="8"/>
      <c r="C684" s="8"/>
      <c r="D684" s="8"/>
      <c r="E684" s="8"/>
      <c r="F684" s="8"/>
      <c r="G684" s="8"/>
      <c r="H684" s="12"/>
      <c r="I684" s="12"/>
      <c r="J684" s="16" t="s">
        <v>291</v>
      </c>
      <c r="K684" s="30">
        <f t="shared" ref="K684:R684" si="349">SUBTOTAL(9,K680:K683)</f>
        <v>890912000</v>
      </c>
      <c r="L684" s="30">
        <f t="shared" si="349"/>
        <v>0</v>
      </c>
      <c r="M684" s="30">
        <f t="shared" si="349"/>
        <v>211302900</v>
      </c>
      <c r="N684" s="30">
        <f t="shared" si="349"/>
        <v>0</v>
      </c>
      <c r="O684" s="30">
        <f t="shared" si="349"/>
        <v>0</v>
      </c>
      <c r="P684" s="30">
        <f t="shared" si="349"/>
        <v>0</v>
      </c>
      <c r="Q684" s="30">
        <f t="shared" si="349"/>
        <v>211302900</v>
      </c>
      <c r="R684" s="30">
        <f t="shared" si="349"/>
        <v>679609100</v>
      </c>
      <c r="S684" s="55"/>
      <c r="T684" s="55"/>
    </row>
    <row r="685" spans="1:21" outlineLevel="2" x14ac:dyDescent="0.25">
      <c r="A685" s="8"/>
      <c r="B685" s="8"/>
      <c r="C685" s="8"/>
      <c r="D685" s="8"/>
      <c r="E685" s="8"/>
      <c r="F685" s="8"/>
      <c r="G685" s="8"/>
      <c r="H685" s="12"/>
      <c r="I685" s="12"/>
      <c r="J685" s="18"/>
      <c r="K685" s="28"/>
      <c r="L685" s="40"/>
      <c r="M685" s="40"/>
      <c r="N685" s="40"/>
      <c r="O685" s="40"/>
      <c r="P685" s="40"/>
      <c r="Q685" s="40"/>
      <c r="R685" s="40"/>
      <c r="S685" s="55"/>
      <c r="T685" s="55"/>
    </row>
    <row r="686" spans="1:21" ht="18.75" outlineLevel="1" x14ac:dyDescent="0.3">
      <c r="A686" s="8"/>
      <c r="B686" s="8"/>
      <c r="C686" s="8"/>
      <c r="D686" s="8"/>
      <c r="E686" s="9"/>
      <c r="F686" s="8"/>
      <c r="G686" s="8"/>
      <c r="H686" s="12"/>
      <c r="I686" s="12"/>
      <c r="J686" s="53" t="s">
        <v>198</v>
      </c>
      <c r="K686" s="54">
        <f t="shared" ref="K686:R686" si="350">K684+K672+K677</f>
        <v>10694324051</v>
      </c>
      <c r="L686" s="54">
        <f t="shared" si="350"/>
        <v>1324652977</v>
      </c>
      <c r="M686" s="54">
        <f t="shared" si="350"/>
        <v>3503873123</v>
      </c>
      <c r="N686" s="54">
        <f t="shared" si="350"/>
        <v>0</v>
      </c>
      <c r="O686" s="54">
        <f t="shared" si="350"/>
        <v>717733008</v>
      </c>
      <c r="P686" s="54">
        <f t="shared" si="350"/>
        <v>717733008</v>
      </c>
      <c r="Q686" s="54">
        <f t="shared" si="350"/>
        <v>2786140115</v>
      </c>
      <c r="R686" s="54">
        <f t="shared" si="350"/>
        <v>5865797951</v>
      </c>
      <c r="S686" s="55"/>
      <c r="T686" s="55"/>
    </row>
    <row r="687" spans="1:21" s="3" customFormat="1" outlineLevel="1" x14ac:dyDescent="0.25">
      <c r="A687" s="8"/>
      <c r="B687" s="8"/>
      <c r="C687" s="8"/>
      <c r="D687" s="8"/>
      <c r="E687" s="9"/>
      <c r="F687" s="8"/>
      <c r="G687" s="8"/>
      <c r="H687" s="12"/>
      <c r="I687" s="12"/>
      <c r="J687" s="20"/>
      <c r="K687" s="32"/>
      <c r="L687" s="42"/>
      <c r="M687" s="42"/>
      <c r="N687" s="42"/>
      <c r="O687" s="42"/>
      <c r="P687" s="42"/>
      <c r="Q687" s="42"/>
      <c r="R687" s="42"/>
      <c r="S687" s="55"/>
      <c r="T687" s="55"/>
    </row>
    <row r="688" spans="1:21" ht="26.25" outlineLevel="1" x14ac:dyDescent="0.4">
      <c r="A688" s="8"/>
      <c r="B688" s="8"/>
      <c r="C688" s="8"/>
      <c r="D688" s="8"/>
      <c r="E688" s="9"/>
      <c r="F688" s="8"/>
      <c r="G688" s="8"/>
      <c r="H688" s="12"/>
      <c r="I688" s="12"/>
      <c r="J688" s="65" t="s">
        <v>234</v>
      </c>
      <c r="K688" s="32"/>
      <c r="L688" s="42"/>
      <c r="M688" s="42"/>
      <c r="N688" s="42"/>
      <c r="O688" s="42"/>
      <c r="P688" s="42"/>
      <c r="Q688" s="42"/>
      <c r="R688" s="42"/>
      <c r="S688" s="55"/>
      <c r="T688" s="55"/>
    </row>
    <row r="689" spans="1:21" outlineLevel="2" x14ac:dyDescent="0.25">
      <c r="A689" s="8"/>
      <c r="B689" s="8"/>
      <c r="C689" s="8"/>
      <c r="D689" s="8"/>
      <c r="E689" s="8"/>
      <c r="F689" s="8"/>
      <c r="G689" s="8"/>
      <c r="H689" s="12"/>
      <c r="I689" s="12"/>
      <c r="J689" s="16" t="s">
        <v>271</v>
      </c>
      <c r="K689" s="28"/>
      <c r="L689" s="40"/>
      <c r="M689" s="40"/>
      <c r="N689" s="40"/>
      <c r="O689" s="40"/>
      <c r="P689" s="40"/>
      <c r="Q689" s="40"/>
      <c r="R689" s="40"/>
      <c r="S689" s="55"/>
      <c r="T689" s="55"/>
    </row>
    <row r="690" spans="1:21" s="2" customFormat="1" ht="15" customHeight="1" outlineLevel="2" x14ac:dyDescent="0.25">
      <c r="A690" s="6">
        <v>31</v>
      </c>
      <c r="B690" s="6" t="s">
        <v>5</v>
      </c>
      <c r="C690" s="6" t="s">
        <v>272</v>
      </c>
      <c r="D690" s="6" t="s">
        <v>43</v>
      </c>
      <c r="E690" s="6" t="s">
        <v>46</v>
      </c>
      <c r="F690" s="6" t="s">
        <v>6</v>
      </c>
      <c r="G690" s="6" t="s">
        <v>168</v>
      </c>
      <c r="H690" s="13">
        <v>30036043</v>
      </c>
      <c r="I690" s="13" t="str">
        <f t="shared" ref="I690:I691" si="351">CONCATENATE(H690,"-",G690)</f>
        <v>30036043-EJECUCION</v>
      </c>
      <c r="J690" s="50" t="s">
        <v>563</v>
      </c>
      <c r="K690" s="29">
        <v>2125089306</v>
      </c>
      <c r="L690" s="41">
        <v>2105704808</v>
      </c>
      <c r="M690" s="41">
        <v>0</v>
      </c>
      <c r="N690" s="41">
        <v>0</v>
      </c>
      <c r="O690" s="41">
        <v>0</v>
      </c>
      <c r="P690" s="41">
        <f t="shared" ref="P690:P691" si="352">N690+O690</f>
        <v>0</v>
      </c>
      <c r="Q690" s="41">
        <f t="shared" ref="Q690:Q691" si="353">M690-P690</f>
        <v>0</v>
      </c>
      <c r="R690" s="41">
        <f>K690-(L690+M690)</f>
        <v>19384498</v>
      </c>
      <c r="S690" s="56" t="s">
        <v>273</v>
      </c>
      <c r="T690" s="56" t="s">
        <v>8</v>
      </c>
      <c r="U690" s="2" t="e">
        <f>VLOOKUP(I690,RATES!K$2:L$952,2,FALSE)</f>
        <v>#N/A</v>
      </c>
    </row>
    <row r="691" spans="1:21" s="2" customFormat="1" ht="15" customHeight="1" outlineLevel="2" x14ac:dyDescent="0.25">
      <c r="A691" s="6">
        <v>31</v>
      </c>
      <c r="B691" s="6" t="s">
        <v>5</v>
      </c>
      <c r="C691" s="6" t="s">
        <v>288</v>
      </c>
      <c r="D691" s="6" t="s">
        <v>43</v>
      </c>
      <c r="E691" s="6" t="s">
        <v>46</v>
      </c>
      <c r="F691" s="6" t="s">
        <v>558</v>
      </c>
      <c r="G691" s="6" t="s">
        <v>168</v>
      </c>
      <c r="H691" s="13">
        <v>30136949</v>
      </c>
      <c r="I691" s="13" t="str">
        <f t="shared" si="351"/>
        <v>30136949-EJECUCION</v>
      </c>
      <c r="J691" s="50" t="s">
        <v>648</v>
      </c>
      <c r="K691" s="29">
        <v>123511343</v>
      </c>
      <c r="L691" s="41">
        <v>123511343</v>
      </c>
      <c r="M691" s="41">
        <v>0</v>
      </c>
      <c r="N691" s="41">
        <v>0</v>
      </c>
      <c r="O691" s="41">
        <v>0</v>
      </c>
      <c r="P691" s="41">
        <f t="shared" si="352"/>
        <v>0</v>
      </c>
      <c r="Q691" s="41">
        <f t="shared" si="353"/>
        <v>0</v>
      </c>
      <c r="R691" s="41">
        <f>K691-(L691+M691)</f>
        <v>0</v>
      </c>
      <c r="S691" s="56" t="s">
        <v>561</v>
      </c>
      <c r="T691" s="56" t="s">
        <v>8</v>
      </c>
      <c r="U691" s="2" t="e">
        <f>VLOOKUP(I691,RATES!K$2:L$952,2,FALSE)</f>
        <v>#N/A</v>
      </c>
    </row>
    <row r="692" spans="1:21" outlineLevel="2" x14ac:dyDescent="0.25">
      <c r="A692" s="8"/>
      <c r="B692" s="8"/>
      <c r="C692" s="8"/>
      <c r="D692" s="8"/>
      <c r="E692" s="8"/>
      <c r="F692" s="8"/>
      <c r="G692" s="8"/>
      <c r="H692" s="12"/>
      <c r="I692" s="12"/>
      <c r="J692" s="16" t="s">
        <v>435</v>
      </c>
      <c r="K692" s="30">
        <f>SUBTOTAL(9,K690:K691)</f>
        <v>2248600649</v>
      </c>
      <c r="L692" s="30">
        <f>SUBTOTAL(9,L690:L691)</f>
        <v>2229216151</v>
      </c>
      <c r="M692" s="30">
        <f t="shared" ref="M692:R692" si="354">SUBTOTAL(9,M690:M691)</f>
        <v>0</v>
      </c>
      <c r="N692" s="30">
        <f t="shared" si="354"/>
        <v>0</v>
      </c>
      <c r="O692" s="30">
        <f t="shared" si="354"/>
        <v>0</v>
      </c>
      <c r="P692" s="30">
        <f t="shared" si="354"/>
        <v>0</v>
      </c>
      <c r="Q692" s="30">
        <f t="shared" si="354"/>
        <v>0</v>
      </c>
      <c r="R692" s="30">
        <f t="shared" si="354"/>
        <v>19384498</v>
      </c>
      <c r="S692" s="55"/>
      <c r="T692" s="55"/>
    </row>
    <row r="693" spans="1:21" s="2" customFormat="1" outlineLevel="2" x14ac:dyDescent="0.25">
      <c r="A693" s="3"/>
      <c r="B693" s="3"/>
      <c r="C693" s="3"/>
      <c r="D693" s="3"/>
      <c r="E693" s="3"/>
      <c r="F693" s="3"/>
      <c r="G693" s="3"/>
      <c r="H693" s="15"/>
      <c r="I693" s="15"/>
      <c r="J693" s="20"/>
      <c r="K693" s="51"/>
      <c r="L693" s="52"/>
      <c r="M693" s="52"/>
      <c r="N693" s="52"/>
      <c r="O693" s="52"/>
      <c r="P693" s="52"/>
      <c r="Q693" s="52"/>
      <c r="R693" s="52"/>
      <c r="S693" s="58"/>
      <c r="T693" s="58"/>
    </row>
    <row r="694" spans="1:21" s="2" customFormat="1" outlineLevel="2" x14ac:dyDescent="0.25">
      <c r="A694" s="3"/>
      <c r="B694" s="3"/>
      <c r="C694" s="3"/>
      <c r="D694" s="3"/>
      <c r="E694" s="3"/>
      <c r="F694" s="3"/>
      <c r="G694" s="3"/>
      <c r="H694" s="15"/>
      <c r="I694" s="15"/>
      <c r="J694" s="18"/>
      <c r="K694" s="51"/>
      <c r="L694" s="52"/>
      <c r="M694" s="52"/>
      <c r="N694" s="52"/>
      <c r="O694" s="52"/>
      <c r="P694" s="52"/>
      <c r="Q694" s="52"/>
      <c r="R694" s="52"/>
      <c r="S694" s="58"/>
      <c r="T694" s="58"/>
    </row>
    <row r="695" spans="1:21" outlineLevel="2" x14ac:dyDescent="0.25">
      <c r="A695" s="8"/>
      <c r="B695" s="8"/>
      <c r="C695" s="8"/>
      <c r="D695" s="8"/>
      <c r="E695" s="8"/>
      <c r="F695" s="8"/>
      <c r="G695" s="8"/>
      <c r="H695" s="12"/>
      <c r="I695" s="12"/>
      <c r="J695" s="18"/>
      <c r="K695" s="28"/>
      <c r="L695" s="40"/>
      <c r="M695" s="40"/>
      <c r="N695" s="40"/>
      <c r="O695" s="40"/>
      <c r="P695" s="40"/>
      <c r="Q695" s="40"/>
      <c r="R695" s="40"/>
      <c r="S695" s="55"/>
      <c r="T695" s="55"/>
    </row>
    <row r="696" spans="1:21" outlineLevel="2" x14ac:dyDescent="0.25">
      <c r="A696" s="8"/>
      <c r="B696" s="8"/>
      <c r="C696" s="8"/>
      <c r="D696" s="8"/>
      <c r="E696" s="8"/>
      <c r="F696" s="8"/>
      <c r="G696" s="8"/>
      <c r="H696" s="12"/>
      <c r="I696" s="12"/>
      <c r="J696" s="16" t="s">
        <v>436</v>
      </c>
      <c r="K696" s="28"/>
      <c r="L696" s="40"/>
      <c r="M696" s="40"/>
      <c r="N696" s="40"/>
      <c r="O696" s="40"/>
      <c r="P696" s="40"/>
      <c r="Q696" s="40"/>
      <c r="R696" s="40"/>
      <c r="S696" s="55"/>
      <c r="T696" s="55"/>
    </row>
    <row r="697" spans="1:21" s="2" customFormat="1" ht="15" customHeight="1" outlineLevel="2" x14ac:dyDescent="0.25">
      <c r="A697" s="6">
        <v>31</v>
      </c>
      <c r="B697" s="6" t="s">
        <v>56</v>
      </c>
      <c r="C697" s="6" t="s">
        <v>354</v>
      </c>
      <c r="D697" s="6" t="s">
        <v>43</v>
      </c>
      <c r="E697" s="6" t="s">
        <v>46</v>
      </c>
      <c r="F697" s="6" t="s">
        <v>558</v>
      </c>
      <c r="G697" s="6" t="s">
        <v>168</v>
      </c>
      <c r="H697" s="13">
        <v>30395825</v>
      </c>
      <c r="I697" s="13" t="str">
        <f t="shared" ref="I697:I702" si="355">CONCATENATE(H697,"-",G697)</f>
        <v>30395825-EJECUCION</v>
      </c>
      <c r="J697" s="17" t="s">
        <v>334</v>
      </c>
      <c r="K697" s="29">
        <v>113663000</v>
      </c>
      <c r="L697" s="41">
        <v>0</v>
      </c>
      <c r="M697" s="41">
        <v>34098900</v>
      </c>
      <c r="N697" s="41">
        <v>0</v>
      </c>
      <c r="O697" s="41">
        <v>0</v>
      </c>
      <c r="P697" s="41">
        <f t="shared" ref="P697:P702" si="356">N697+O697</f>
        <v>0</v>
      </c>
      <c r="Q697" s="41">
        <f t="shared" ref="Q697:Q702" si="357">M697-P697</f>
        <v>34098900</v>
      </c>
      <c r="R697" s="41">
        <f t="shared" ref="R697:R702" si="358">K697-(L697+M697)</f>
        <v>79564100</v>
      </c>
      <c r="S697" s="56" t="s">
        <v>512</v>
      </c>
      <c r="T697" s="56" t="s">
        <v>10</v>
      </c>
      <c r="U697" s="2">
        <f>VLOOKUP(I697,RATES!K$2:L$952,2,FALSE)</f>
        <v>0</v>
      </c>
    </row>
    <row r="698" spans="1:21" s="2" customFormat="1" ht="15" customHeight="1" outlineLevel="2" x14ac:dyDescent="0.25">
      <c r="A698" s="6">
        <v>31</v>
      </c>
      <c r="B698" s="6" t="s">
        <v>56</v>
      </c>
      <c r="C698" s="6" t="s">
        <v>272</v>
      </c>
      <c r="D698" s="6" t="s">
        <v>43</v>
      </c>
      <c r="E698" s="6" t="s">
        <v>46</v>
      </c>
      <c r="F698" s="6" t="s">
        <v>6</v>
      </c>
      <c r="G698" s="6" t="s">
        <v>168</v>
      </c>
      <c r="H698" s="13">
        <v>30277425</v>
      </c>
      <c r="I698" s="13" t="str">
        <f t="shared" si="355"/>
        <v>30277425-EJECUCION</v>
      </c>
      <c r="J698" s="17" t="s">
        <v>335</v>
      </c>
      <c r="K698" s="29">
        <v>231911000</v>
      </c>
      <c r="L698" s="41">
        <v>0</v>
      </c>
      <c r="M698" s="41">
        <v>57977750</v>
      </c>
      <c r="N698" s="41">
        <v>0</v>
      </c>
      <c r="O698" s="41">
        <v>0</v>
      </c>
      <c r="P698" s="41">
        <f t="shared" si="356"/>
        <v>0</v>
      </c>
      <c r="Q698" s="41">
        <f t="shared" si="357"/>
        <v>57977750</v>
      </c>
      <c r="R698" s="41">
        <f t="shared" si="358"/>
        <v>173933250</v>
      </c>
      <c r="S698" s="56" t="s">
        <v>277</v>
      </c>
      <c r="T698" s="56" t="s">
        <v>10</v>
      </c>
      <c r="U698" s="2">
        <f>VLOOKUP(I698,RATES!K$2:L$952,2,FALSE)</f>
        <v>0</v>
      </c>
    </row>
    <row r="699" spans="1:21" s="2" customFormat="1" ht="15" customHeight="1" outlineLevel="2" x14ac:dyDescent="0.25">
      <c r="A699" s="6">
        <v>31</v>
      </c>
      <c r="B699" s="6" t="s">
        <v>56</v>
      </c>
      <c r="C699" s="6" t="s">
        <v>288</v>
      </c>
      <c r="D699" s="6" t="s">
        <v>43</v>
      </c>
      <c r="E699" s="6" t="s">
        <v>46</v>
      </c>
      <c r="F699" s="6" t="s">
        <v>88</v>
      </c>
      <c r="G699" s="6" t="s">
        <v>9</v>
      </c>
      <c r="H699" s="13">
        <v>30393123</v>
      </c>
      <c r="I699" s="13" t="str">
        <f t="shared" si="355"/>
        <v>30393123-DISEÑO</v>
      </c>
      <c r="J699" s="17" t="s">
        <v>337</v>
      </c>
      <c r="K699" s="29">
        <v>30175000</v>
      </c>
      <c r="L699" s="41">
        <v>0</v>
      </c>
      <c r="M699" s="41">
        <v>20000000</v>
      </c>
      <c r="N699" s="41">
        <v>0</v>
      </c>
      <c r="O699" s="41">
        <v>0</v>
      </c>
      <c r="P699" s="41">
        <f t="shared" si="356"/>
        <v>0</v>
      </c>
      <c r="Q699" s="41">
        <f t="shared" si="357"/>
        <v>20000000</v>
      </c>
      <c r="R699" s="41">
        <f t="shared" si="358"/>
        <v>10175000</v>
      </c>
      <c r="S699" s="56" t="s">
        <v>512</v>
      </c>
      <c r="T699" s="56" t="s">
        <v>8</v>
      </c>
      <c r="U699" s="2" t="e">
        <f>VLOOKUP(I699,RATES!K$2:L$952,2,FALSE)</f>
        <v>#N/A</v>
      </c>
    </row>
    <row r="700" spans="1:21" s="2" customFormat="1" ht="15" customHeight="1" outlineLevel="2" x14ac:dyDescent="0.25">
      <c r="A700" s="6">
        <v>31</v>
      </c>
      <c r="B700" s="6" t="s">
        <v>56</v>
      </c>
      <c r="C700" s="6" t="s">
        <v>274</v>
      </c>
      <c r="D700" s="6" t="s">
        <v>43</v>
      </c>
      <c r="E700" s="6" t="s">
        <v>46</v>
      </c>
      <c r="F700" s="6" t="s">
        <v>558</v>
      </c>
      <c r="G700" s="6" t="s">
        <v>168</v>
      </c>
      <c r="H700" s="13">
        <v>30455973</v>
      </c>
      <c r="I700" s="13" t="str">
        <f t="shared" si="355"/>
        <v>30455973-EJECUCION</v>
      </c>
      <c r="J700" s="17" t="s">
        <v>338</v>
      </c>
      <c r="K700" s="29">
        <v>95090000</v>
      </c>
      <c r="L700" s="41">
        <v>0</v>
      </c>
      <c r="M700" s="41">
        <v>28527000</v>
      </c>
      <c r="N700" s="41">
        <v>0</v>
      </c>
      <c r="O700" s="41">
        <v>0</v>
      </c>
      <c r="P700" s="41">
        <f t="shared" si="356"/>
        <v>0</v>
      </c>
      <c r="Q700" s="41">
        <f t="shared" si="357"/>
        <v>28527000</v>
      </c>
      <c r="R700" s="41">
        <f t="shared" si="358"/>
        <v>66563000</v>
      </c>
      <c r="S700" s="56" t="s">
        <v>277</v>
      </c>
      <c r="T700" s="56" t="s">
        <v>8</v>
      </c>
      <c r="U700" s="2">
        <f>VLOOKUP(I700,RATES!K$2:L$952,2,FALSE)</f>
        <v>0</v>
      </c>
    </row>
    <row r="701" spans="1:21" s="2" customFormat="1" ht="15" customHeight="1" outlineLevel="2" x14ac:dyDescent="0.25">
      <c r="A701" s="6">
        <v>31</v>
      </c>
      <c r="B701" s="6" t="s">
        <v>56</v>
      </c>
      <c r="C701" s="6" t="s">
        <v>283</v>
      </c>
      <c r="D701" s="6" t="s">
        <v>43</v>
      </c>
      <c r="E701" s="6" t="s">
        <v>46</v>
      </c>
      <c r="F701" s="6" t="s">
        <v>15</v>
      </c>
      <c r="G701" s="6" t="s">
        <v>9</v>
      </c>
      <c r="H701" s="13">
        <v>30338024</v>
      </c>
      <c r="I701" s="13" t="str">
        <f t="shared" si="355"/>
        <v>30338024-DISEÑO</v>
      </c>
      <c r="J701" s="17" t="s">
        <v>339</v>
      </c>
      <c r="K701" s="29">
        <v>33857000</v>
      </c>
      <c r="L701" s="41">
        <v>0</v>
      </c>
      <c r="M701" s="41">
        <v>33857000</v>
      </c>
      <c r="N701" s="41">
        <v>0</v>
      </c>
      <c r="O701" s="41">
        <v>0</v>
      </c>
      <c r="P701" s="41">
        <f t="shared" si="356"/>
        <v>0</v>
      </c>
      <c r="Q701" s="41">
        <f t="shared" si="357"/>
        <v>33857000</v>
      </c>
      <c r="R701" s="41">
        <f t="shared" si="358"/>
        <v>0</v>
      </c>
      <c r="S701" s="56" t="s">
        <v>512</v>
      </c>
      <c r="T701" s="56" t="s">
        <v>8</v>
      </c>
      <c r="U701" s="2" t="str">
        <f>VLOOKUP(I701,RATES!K$2:L$952,2,FALSE)</f>
        <v>RS</v>
      </c>
    </row>
    <row r="702" spans="1:21" s="2" customFormat="1" ht="15" customHeight="1" outlineLevel="2" x14ac:dyDescent="0.25">
      <c r="A702" s="6">
        <v>31</v>
      </c>
      <c r="B702" s="6" t="s">
        <v>56</v>
      </c>
      <c r="C702" s="6" t="s">
        <v>283</v>
      </c>
      <c r="D702" s="6" t="s">
        <v>43</v>
      </c>
      <c r="E702" s="6" t="s">
        <v>46</v>
      </c>
      <c r="F702" s="6" t="s">
        <v>14</v>
      </c>
      <c r="G702" s="6" t="s">
        <v>9</v>
      </c>
      <c r="H702" s="13">
        <v>30338523</v>
      </c>
      <c r="I702" s="13" t="str">
        <f t="shared" si="355"/>
        <v>30338523-DISEÑO</v>
      </c>
      <c r="J702" s="17" t="s">
        <v>340</v>
      </c>
      <c r="K702" s="29">
        <v>33857000</v>
      </c>
      <c r="L702" s="41">
        <v>0</v>
      </c>
      <c r="M702" s="41">
        <v>33857000</v>
      </c>
      <c r="N702" s="41">
        <v>0</v>
      </c>
      <c r="O702" s="41">
        <v>0</v>
      </c>
      <c r="P702" s="41">
        <f t="shared" si="356"/>
        <v>0</v>
      </c>
      <c r="Q702" s="41">
        <f t="shared" si="357"/>
        <v>33857000</v>
      </c>
      <c r="R702" s="41">
        <f t="shared" si="358"/>
        <v>0</v>
      </c>
      <c r="S702" s="56" t="s">
        <v>512</v>
      </c>
      <c r="T702" s="56" t="s">
        <v>8</v>
      </c>
      <c r="U702" s="2" t="e">
        <f>VLOOKUP(I702,RATES!K$2:L$952,2,FALSE)</f>
        <v>#N/A</v>
      </c>
    </row>
    <row r="703" spans="1:21" outlineLevel="2" x14ac:dyDescent="0.25">
      <c r="A703" s="8"/>
      <c r="B703" s="8"/>
      <c r="C703" s="8"/>
      <c r="D703" s="8"/>
      <c r="E703" s="8"/>
      <c r="F703" s="8"/>
      <c r="G703" s="8"/>
      <c r="H703" s="12"/>
      <c r="I703" s="12"/>
      <c r="J703" s="16" t="s">
        <v>336</v>
      </c>
      <c r="K703" s="30">
        <f>SUBTOTAL(9,K697:K702)</f>
        <v>538553000</v>
      </c>
      <c r="L703" s="30">
        <f>SUBTOTAL(9,L697:L702)</f>
        <v>0</v>
      </c>
      <c r="M703" s="30">
        <f t="shared" ref="M703:R703" si="359">SUBTOTAL(9,M697:M702)</f>
        <v>208317650</v>
      </c>
      <c r="N703" s="30">
        <f t="shared" si="359"/>
        <v>0</v>
      </c>
      <c r="O703" s="30">
        <f t="shared" si="359"/>
        <v>0</v>
      </c>
      <c r="P703" s="30">
        <f t="shared" si="359"/>
        <v>0</v>
      </c>
      <c r="Q703" s="30">
        <f t="shared" si="359"/>
        <v>208317650</v>
      </c>
      <c r="R703" s="30">
        <f t="shared" si="359"/>
        <v>330235350</v>
      </c>
      <c r="S703" s="55"/>
      <c r="T703" s="55"/>
    </row>
    <row r="704" spans="1:21" outlineLevel="2" x14ac:dyDescent="0.25">
      <c r="A704" s="8"/>
      <c r="B704" s="8"/>
      <c r="C704" s="8"/>
      <c r="D704" s="8"/>
      <c r="E704" s="8"/>
      <c r="F704" s="8"/>
      <c r="G704" s="8"/>
      <c r="H704" s="12"/>
      <c r="I704" s="12"/>
      <c r="J704" s="18"/>
      <c r="K704" s="28"/>
      <c r="L704" s="40"/>
      <c r="M704" s="40"/>
      <c r="N704" s="40"/>
      <c r="O704" s="40"/>
      <c r="P704" s="40"/>
      <c r="Q704" s="40"/>
      <c r="R704" s="40"/>
      <c r="S704" s="55"/>
      <c r="T704" s="55"/>
    </row>
    <row r="705" spans="1:21" outlineLevel="2" x14ac:dyDescent="0.25">
      <c r="A705" s="8"/>
      <c r="B705" s="8"/>
      <c r="C705" s="8"/>
      <c r="D705" s="8"/>
      <c r="E705" s="8"/>
      <c r="F705" s="8"/>
      <c r="G705" s="8"/>
      <c r="H705" s="12"/>
      <c r="I705" s="12"/>
      <c r="J705" s="16" t="s">
        <v>278</v>
      </c>
      <c r="K705" s="28"/>
      <c r="L705" s="40"/>
      <c r="M705" s="40"/>
      <c r="N705" s="40"/>
      <c r="O705" s="40"/>
      <c r="P705" s="40"/>
      <c r="Q705" s="40"/>
      <c r="R705" s="40"/>
      <c r="S705" s="55"/>
      <c r="T705" s="55"/>
    </row>
    <row r="706" spans="1:21" s="2" customFormat="1" ht="15" customHeight="1" outlineLevel="2" x14ac:dyDescent="0.25">
      <c r="A706" s="6">
        <v>29</v>
      </c>
      <c r="B706" s="6" t="s">
        <v>11</v>
      </c>
      <c r="C706" s="6" t="s">
        <v>275</v>
      </c>
      <c r="D706" s="6" t="s">
        <v>43</v>
      </c>
      <c r="E706" s="6" t="s">
        <v>46</v>
      </c>
      <c r="F706" s="6" t="s">
        <v>558</v>
      </c>
      <c r="G706" s="6" t="s">
        <v>168</v>
      </c>
      <c r="H706" s="13">
        <v>30471865</v>
      </c>
      <c r="I706" s="13" t="str">
        <f t="shared" ref="I706:I713" si="360">CONCATENATE(H706,"-",G706)</f>
        <v>30471865-EJECUCION</v>
      </c>
      <c r="J706" s="17" t="s">
        <v>428</v>
      </c>
      <c r="K706" s="29">
        <v>101104000</v>
      </c>
      <c r="L706" s="41">
        <v>0</v>
      </c>
      <c r="M706" s="41">
        <v>101104000</v>
      </c>
      <c r="N706" s="41">
        <v>0</v>
      </c>
      <c r="O706" s="41">
        <v>0</v>
      </c>
      <c r="P706" s="41">
        <f t="shared" ref="P706:P713" si="361">N706+O706</f>
        <v>0</v>
      </c>
      <c r="Q706" s="41">
        <f t="shared" ref="Q706:Q713" si="362">M706-P706</f>
        <v>101104000</v>
      </c>
      <c r="R706" s="41">
        <f t="shared" ref="R706:R713" si="363">K706-(L706+M706)</f>
        <v>0</v>
      </c>
      <c r="S706" s="56" t="s">
        <v>414</v>
      </c>
      <c r="T706" s="56" t="s">
        <v>10</v>
      </c>
      <c r="U706" s="2" t="e">
        <f>VLOOKUP(I706,RATES!K$2:L$952,2,FALSE)</f>
        <v>#N/A</v>
      </c>
    </row>
    <row r="707" spans="1:21" s="2" customFormat="1" ht="15" customHeight="1" outlineLevel="2" x14ac:dyDescent="0.25">
      <c r="A707" s="6">
        <v>31</v>
      </c>
      <c r="B707" s="6" t="s">
        <v>11</v>
      </c>
      <c r="C707" s="6" t="s">
        <v>286</v>
      </c>
      <c r="D707" s="6" t="s">
        <v>43</v>
      </c>
      <c r="E707" s="6" t="s">
        <v>46</v>
      </c>
      <c r="F707" s="6" t="s">
        <v>88</v>
      </c>
      <c r="G707" s="6" t="s">
        <v>9</v>
      </c>
      <c r="H707" s="13">
        <v>30340472</v>
      </c>
      <c r="I707" s="13" t="str">
        <f t="shared" si="360"/>
        <v>30340472-DISEÑO</v>
      </c>
      <c r="J707" s="17" t="s">
        <v>358</v>
      </c>
      <c r="K707" s="29">
        <v>44601000</v>
      </c>
      <c r="L707" s="41">
        <v>0</v>
      </c>
      <c r="M707" s="41">
        <v>44601000</v>
      </c>
      <c r="N707" s="41">
        <v>0</v>
      </c>
      <c r="O707" s="41">
        <v>0</v>
      </c>
      <c r="P707" s="41">
        <f t="shared" si="361"/>
        <v>0</v>
      </c>
      <c r="Q707" s="41">
        <f t="shared" si="362"/>
        <v>44601000</v>
      </c>
      <c r="R707" s="41">
        <f t="shared" si="363"/>
        <v>0</v>
      </c>
      <c r="S707" s="56" t="s">
        <v>281</v>
      </c>
      <c r="T707" s="56" t="s">
        <v>8</v>
      </c>
      <c r="U707" s="2" t="e">
        <f>VLOOKUP(I707,RATES!K$2:L$952,2,FALSE)</f>
        <v>#N/A</v>
      </c>
    </row>
    <row r="708" spans="1:21" s="2" customFormat="1" ht="15" customHeight="1" outlineLevel="2" x14ac:dyDescent="0.25">
      <c r="A708" s="6">
        <v>31</v>
      </c>
      <c r="B708" s="6" t="s">
        <v>11</v>
      </c>
      <c r="C708" s="6" t="s">
        <v>274</v>
      </c>
      <c r="D708" s="6" t="s">
        <v>43</v>
      </c>
      <c r="E708" s="6" t="s">
        <v>46</v>
      </c>
      <c r="F708" s="6" t="s">
        <v>88</v>
      </c>
      <c r="G708" s="6" t="s">
        <v>168</v>
      </c>
      <c r="H708" s="13">
        <v>30311722</v>
      </c>
      <c r="I708" s="13" t="str">
        <f t="shared" si="360"/>
        <v>30311722-EJECUCION</v>
      </c>
      <c r="J708" s="17" t="s">
        <v>147</v>
      </c>
      <c r="K708" s="29">
        <v>614592000</v>
      </c>
      <c r="L708" s="41">
        <v>0</v>
      </c>
      <c r="M708" s="41">
        <v>61459200</v>
      </c>
      <c r="N708" s="41">
        <v>0</v>
      </c>
      <c r="O708" s="41">
        <v>0</v>
      </c>
      <c r="P708" s="41">
        <f t="shared" si="361"/>
        <v>0</v>
      </c>
      <c r="Q708" s="41">
        <f t="shared" si="362"/>
        <v>61459200</v>
      </c>
      <c r="R708" s="41">
        <f t="shared" si="363"/>
        <v>553132800</v>
      </c>
      <c r="S708" s="56" t="s">
        <v>281</v>
      </c>
      <c r="T708" s="56" t="s">
        <v>308</v>
      </c>
      <c r="U708" s="2">
        <f>VLOOKUP(I708,RATES!K$2:L$952,2,FALSE)</f>
        <v>0</v>
      </c>
    </row>
    <row r="709" spans="1:21" s="2" customFormat="1" ht="15" customHeight="1" outlineLevel="2" x14ac:dyDescent="0.25">
      <c r="A709" s="6">
        <v>31</v>
      </c>
      <c r="B709" s="6" t="s">
        <v>11</v>
      </c>
      <c r="C709" s="6" t="s">
        <v>274</v>
      </c>
      <c r="D709" s="6" t="s">
        <v>43</v>
      </c>
      <c r="E709" s="6" t="s">
        <v>46</v>
      </c>
      <c r="F709" s="6" t="s">
        <v>558</v>
      </c>
      <c r="G709" s="6" t="s">
        <v>9</v>
      </c>
      <c r="H709" s="13">
        <v>30311772</v>
      </c>
      <c r="I709" s="13" t="str">
        <f t="shared" si="360"/>
        <v>30311772-DISEÑO</v>
      </c>
      <c r="J709" s="17" t="s">
        <v>614</v>
      </c>
      <c r="K709" s="29">
        <v>121599000</v>
      </c>
      <c r="L709" s="41">
        <v>0</v>
      </c>
      <c r="M709" s="41">
        <v>5000000</v>
      </c>
      <c r="N709" s="41">
        <v>0</v>
      </c>
      <c r="O709" s="41">
        <v>0</v>
      </c>
      <c r="P709" s="41">
        <f t="shared" si="361"/>
        <v>0</v>
      </c>
      <c r="Q709" s="41">
        <f t="shared" si="362"/>
        <v>5000000</v>
      </c>
      <c r="R709" s="41">
        <f t="shared" si="363"/>
        <v>116599000</v>
      </c>
      <c r="S709" s="56" t="s">
        <v>281</v>
      </c>
      <c r="T709" s="56" t="s">
        <v>415</v>
      </c>
      <c r="U709" s="2" t="e">
        <f>VLOOKUP(I709,RATES!K$2:L$952,2,FALSE)</f>
        <v>#N/A</v>
      </c>
    </row>
    <row r="710" spans="1:21" s="2" customFormat="1" ht="15" customHeight="1" outlineLevel="2" x14ac:dyDescent="0.25">
      <c r="A710" s="6">
        <v>31</v>
      </c>
      <c r="B710" s="6" t="s">
        <v>11</v>
      </c>
      <c r="C710" s="6" t="s">
        <v>283</v>
      </c>
      <c r="D710" s="6" t="s">
        <v>43</v>
      </c>
      <c r="E710" s="6" t="s">
        <v>46</v>
      </c>
      <c r="F710" s="6" t="s">
        <v>88</v>
      </c>
      <c r="G710" s="6" t="s">
        <v>168</v>
      </c>
      <c r="H710" s="13">
        <v>30065600</v>
      </c>
      <c r="I710" s="13" t="str">
        <f t="shared" si="360"/>
        <v>30065600-EJECUCION</v>
      </c>
      <c r="J710" s="17" t="s">
        <v>510</v>
      </c>
      <c r="K710" s="29">
        <v>418012000</v>
      </c>
      <c r="L710" s="41">
        <v>0</v>
      </c>
      <c r="M710" s="41">
        <v>41801200</v>
      </c>
      <c r="N710" s="41">
        <v>0</v>
      </c>
      <c r="O710" s="41">
        <v>0</v>
      </c>
      <c r="P710" s="41">
        <f t="shared" si="361"/>
        <v>0</v>
      </c>
      <c r="Q710" s="41">
        <f t="shared" si="362"/>
        <v>41801200</v>
      </c>
      <c r="R710" s="41">
        <f t="shared" si="363"/>
        <v>376210800</v>
      </c>
      <c r="S710" s="56" t="s">
        <v>281</v>
      </c>
      <c r="T710" s="56" t="s">
        <v>308</v>
      </c>
      <c r="U710" s="2" t="str">
        <f>VLOOKUP(I710,RATES!K$2:L$952,2,FALSE)</f>
        <v>FI</v>
      </c>
    </row>
    <row r="711" spans="1:21" s="2" customFormat="1" ht="15" customHeight="1" outlineLevel="2" x14ac:dyDescent="0.25">
      <c r="A711" s="6">
        <v>31</v>
      </c>
      <c r="B711" s="6" t="s">
        <v>11</v>
      </c>
      <c r="C711" s="6" t="s">
        <v>288</v>
      </c>
      <c r="D711" s="6" t="s">
        <v>43</v>
      </c>
      <c r="E711" s="6" t="s">
        <v>46</v>
      </c>
      <c r="F711" s="6" t="s">
        <v>558</v>
      </c>
      <c r="G711" s="6" t="s">
        <v>168</v>
      </c>
      <c r="H711" s="13">
        <v>30395923</v>
      </c>
      <c r="I711" s="13" t="str">
        <f t="shared" si="360"/>
        <v>30395923-EJECUCION</v>
      </c>
      <c r="J711" s="17" t="s">
        <v>380</v>
      </c>
      <c r="K711" s="29">
        <v>596813000</v>
      </c>
      <c r="L711" s="41">
        <v>0</v>
      </c>
      <c r="M711" s="41">
        <v>59681300</v>
      </c>
      <c r="N711" s="41">
        <v>0</v>
      </c>
      <c r="O711" s="41">
        <v>0</v>
      </c>
      <c r="P711" s="41">
        <f t="shared" si="361"/>
        <v>0</v>
      </c>
      <c r="Q711" s="41">
        <f t="shared" si="362"/>
        <v>59681300</v>
      </c>
      <c r="R711" s="41">
        <f t="shared" si="363"/>
        <v>537131700</v>
      </c>
      <c r="S711" s="56" t="s">
        <v>281</v>
      </c>
      <c r="T711" s="56" t="s">
        <v>296</v>
      </c>
      <c r="U711" s="2" t="e">
        <f>VLOOKUP(I711,RATES!K$2:L$952,2,FALSE)</f>
        <v>#N/A</v>
      </c>
    </row>
    <row r="712" spans="1:21" s="2" customFormat="1" ht="15" customHeight="1" outlineLevel="2" x14ac:dyDescent="0.25">
      <c r="A712" s="6">
        <v>31</v>
      </c>
      <c r="B712" s="6" t="s">
        <v>11</v>
      </c>
      <c r="C712" s="6" t="s">
        <v>275</v>
      </c>
      <c r="D712" s="6" t="s">
        <v>43</v>
      </c>
      <c r="E712" s="6" t="s">
        <v>46</v>
      </c>
      <c r="F712" s="6" t="s">
        <v>102</v>
      </c>
      <c r="G712" s="6" t="s">
        <v>168</v>
      </c>
      <c r="H712" s="13">
        <v>30471092</v>
      </c>
      <c r="I712" s="13" t="str">
        <f t="shared" si="360"/>
        <v>30471092-EJECUCION</v>
      </c>
      <c r="J712" s="17" t="s">
        <v>417</v>
      </c>
      <c r="K712" s="29">
        <v>354649000</v>
      </c>
      <c r="L712" s="41">
        <v>0</v>
      </c>
      <c r="M712" s="41">
        <v>30000000</v>
      </c>
      <c r="N712" s="41">
        <v>0</v>
      </c>
      <c r="O712" s="41">
        <v>0</v>
      </c>
      <c r="P712" s="41">
        <f t="shared" si="361"/>
        <v>0</v>
      </c>
      <c r="Q712" s="41">
        <f t="shared" si="362"/>
        <v>30000000</v>
      </c>
      <c r="R712" s="41">
        <f t="shared" si="363"/>
        <v>324649000</v>
      </c>
      <c r="S712" s="56" t="s">
        <v>281</v>
      </c>
      <c r="T712" s="56" t="s">
        <v>515</v>
      </c>
      <c r="U712" s="2" t="e">
        <f>VLOOKUP(I712,RATES!K$2:L$952,2,FALSE)</f>
        <v>#N/A</v>
      </c>
    </row>
    <row r="713" spans="1:21" s="2" customFormat="1" ht="15" customHeight="1" outlineLevel="2" x14ac:dyDescent="0.25">
      <c r="A713" s="6">
        <v>29</v>
      </c>
      <c r="B713" s="6" t="s">
        <v>11</v>
      </c>
      <c r="C713" s="6" t="s">
        <v>276</v>
      </c>
      <c r="D713" s="6" t="s">
        <v>43</v>
      </c>
      <c r="E713" s="6" t="s">
        <v>46</v>
      </c>
      <c r="F713" s="6" t="s">
        <v>558</v>
      </c>
      <c r="G713" s="6" t="s">
        <v>168</v>
      </c>
      <c r="H713" s="13">
        <v>30480167</v>
      </c>
      <c r="I713" s="13" t="str">
        <f t="shared" si="360"/>
        <v>30480167-EJECUCION</v>
      </c>
      <c r="J713" s="17" t="s">
        <v>419</v>
      </c>
      <c r="K713" s="29">
        <v>74992000</v>
      </c>
      <c r="L713" s="41">
        <v>0</v>
      </c>
      <c r="M713" s="41">
        <v>3749600</v>
      </c>
      <c r="N713" s="41">
        <v>0</v>
      </c>
      <c r="O713" s="41">
        <v>0</v>
      </c>
      <c r="P713" s="41">
        <f t="shared" si="361"/>
        <v>0</v>
      </c>
      <c r="Q713" s="41">
        <f t="shared" si="362"/>
        <v>3749600</v>
      </c>
      <c r="R713" s="41">
        <f t="shared" si="363"/>
        <v>71242400</v>
      </c>
      <c r="S713" s="56" t="s">
        <v>432</v>
      </c>
      <c r="T713" s="56" t="s">
        <v>515</v>
      </c>
      <c r="U713" s="2" t="e">
        <f>VLOOKUP(I713,RATES!K$2:L$952,2,FALSE)</f>
        <v>#N/A</v>
      </c>
    </row>
    <row r="714" spans="1:21" outlineLevel="2" x14ac:dyDescent="0.25">
      <c r="A714" s="8"/>
      <c r="B714" s="8"/>
      <c r="C714" s="8"/>
      <c r="D714" s="8"/>
      <c r="E714" s="8"/>
      <c r="F714" s="8"/>
      <c r="G714" s="8"/>
      <c r="H714" s="12"/>
      <c r="I714" s="12"/>
      <c r="J714" s="16" t="s">
        <v>291</v>
      </c>
      <c r="K714" s="30">
        <f t="shared" ref="K714:R714" si="364">SUBTOTAL(9,K706:K713)</f>
        <v>2326362000</v>
      </c>
      <c r="L714" s="30">
        <f t="shared" si="364"/>
        <v>0</v>
      </c>
      <c r="M714" s="30">
        <f t="shared" si="364"/>
        <v>347396300</v>
      </c>
      <c r="N714" s="30">
        <f t="shared" si="364"/>
        <v>0</v>
      </c>
      <c r="O714" s="30">
        <f t="shared" si="364"/>
        <v>0</v>
      </c>
      <c r="P714" s="30">
        <f t="shared" si="364"/>
        <v>0</v>
      </c>
      <c r="Q714" s="30">
        <f t="shared" si="364"/>
        <v>347396300</v>
      </c>
      <c r="R714" s="30">
        <f t="shared" si="364"/>
        <v>1978965700</v>
      </c>
      <c r="S714" s="55"/>
      <c r="T714" s="55"/>
    </row>
    <row r="715" spans="1:21" outlineLevel="2" x14ac:dyDescent="0.25">
      <c r="A715" s="8"/>
      <c r="B715" s="8"/>
      <c r="C715" s="8"/>
      <c r="D715" s="8"/>
      <c r="E715" s="8"/>
      <c r="F715" s="8"/>
      <c r="G715" s="8"/>
      <c r="H715" s="12"/>
      <c r="I715" s="12"/>
      <c r="J715" s="18"/>
      <c r="K715" s="28"/>
      <c r="L715" s="40"/>
      <c r="M715" s="40"/>
      <c r="N715" s="40"/>
      <c r="O715" s="40"/>
      <c r="P715" s="40"/>
      <c r="Q715" s="40"/>
      <c r="R715" s="40"/>
      <c r="S715" s="55"/>
      <c r="T715" s="55"/>
    </row>
    <row r="716" spans="1:21" ht="18.75" outlineLevel="1" x14ac:dyDescent="0.3">
      <c r="A716" s="8"/>
      <c r="B716" s="8"/>
      <c r="C716" s="8"/>
      <c r="D716" s="8"/>
      <c r="E716" s="9"/>
      <c r="F716" s="8"/>
      <c r="G716" s="8"/>
      <c r="H716" s="12"/>
      <c r="I716" s="12"/>
      <c r="J716" s="53" t="s">
        <v>199</v>
      </c>
      <c r="K716" s="54">
        <f>K714+K703+K692</f>
        <v>5113515649</v>
      </c>
      <c r="L716" s="54">
        <f>L714+L703+L692</f>
        <v>2229216151</v>
      </c>
      <c r="M716" s="54">
        <f t="shared" ref="M716:R716" si="365">M714+M703+M692</f>
        <v>555713950</v>
      </c>
      <c r="N716" s="54">
        <f t="shared" si="365"/>
        <v>0</v>
      </c>
      <c r="O716" s="54">
        <f t="shared" si="365"/>
        <v>0</v>
      </c>
      <c r="P716" s="54">
        <f t="shared" si="365"/>
        <v>0</v>
      </c>
      <c r="Q716" s="54">
        <f t="shared" si="365"/>
        <v>555713950</v>
      </c>
      <c r="R716" s="54">
        <f t="shared" si="365"/>
        <v>2328585548</v>
      </c>
      <c r="S716" s="55"/>
      <c r="T716" s="55"/>
    </row>
    <row r="717" spans="1:21" s="3" customFormat="1" outlineLevel="1" x14ac:dyDescent="0.25">
      <c r="A717" s="8"/>
      <c r="B717" s="8"/>
      <c r="C717" s="8"/>
      <c r="D717" s="8"/>
      <c r="E717" s="9"/>
      <c r="F717" s="8"/>
      <c r="G717" s="8"/>
      <c r="H717" s="12"/>
      <c r="I717" s="12"/>
      <c r="J717" s="20"/>
      <c r="K717" s="32"/>
      <c r="L717" s="42"/>
      <c r="M717" s="42"/>
      <c r="N717" s="42"/>
      <c r="O717" s="42"/>
      <c r="P717" s="42"/>
      <c r="Q717" s="42"/>
      <c r="R717" s="42"/>
      <c r="S717" s="55"/>
      <c r="T717" s="55"/>
    </row>
    <row r="718" spans="1:21" ht="26.25" outlineLevel="1" x14ac:dyDescent="0.4">
      <c r="A718" s="8"/>
      <c r="B718" s="8"/>
      <c r="C718" s="8"/>
      <c r="D718" s="8"/>
      <c r="E718" s="9"/>
      <c r="F718" s="8"/>
      <c r="G718" s="8"/>
      <c r="H718" s="12"/>
      <c r="I718" s="12"/>
      <c r="J718" s="65" t="s">
        <v>235</v>
      </c>
      <c r="K718" s="32"/>
      <c r="L718" s="42"/>
      <c r="M718" s="42"/>
      <c r="N718" s="42"/>
      <c r="O718" s="42"/>
      <c r="P718" s="42"/>
      <c r="Q718" s="42"/>
      <c r="R718" s="42"/>
      <c r="S718" s="55"/>
      <c r="T718" s="55"/>
    </row>
    <row r="719" spans="1:21" outlineLevel="1" x14ac:dyDescent="0.25">
      <c r="A719" s="8"/>
      <c r="B719" s="8"/>
      <c r="C719" s="8"/>
      <c r="D719" s="8"/>
      <c r="E719" s="9"/>
      <c r="F719" s="8"/>
      <c r="G719" s="8"/>
      <c r="H719" s="12"/>
      <c r="I719" s="12"/>
      <c r="J719" s="16" t="s">
        <v>271</v>
      </c>
      <c r="K719" s="32"/>
      <c r="L719" s="42"/>
      <c r="M719" s="42"/>
      <c r="N719" s="42"/>
      <c r="O719" s="42"/>
      <c r="P719" s="42"/>
      <c r="Q719" s="42"/>
      <c r="R719" s="42"/>
      <c r="S719" s="55"/>
      <c r="T719" s="55"/>
    </row>
    <row r="720" spans="1:21" s="2" customFormat="1" ht="15" customHeight="1" outlineLevel="2" x14ac:dyDescent="0.25">
      <c r="A720" s="6">
        <v>31</v>
      </c>
      <c r="B720" s="6" t="s">
        <v>5</v>
      </c>
      <c r="C720" s="6" t="s">
        <v>276</v>
      </c>
      <c r="D720" s="6" t="s">
        <v>43</v>
      </c>
      <c r="E720" s="6" t="s">
        <v>43</v>
      </c>
      <c r="F720" s="6" t="s">
        <v>88</v>
      </c>
      <c r="G720" s="6" t="s">
        <v>168</v>
      </c>
      <c r="H720" s="13">
        <v>30115295</v>
      </c>
      <c r="I720" s="13" t="str">
        <f t="shared" ref="I720:I721" si="366">CONCATENATE(H720,"-",G720)</f>
        <v>30115295-EJECUCION</v>
      </c>
      <c r="J720" s="17" t="s">
        <v>164</v>
      </c>
      <c r="K720" s="29">
        <v>704595000</v>
      </c>
      <c r="L720" s="41">
        <v>256755441</v>
      </c>
      <c r="M720" s="41">
        <v>234865000</v>
      </c>
      <c r="N720" s="41">
        <v>1645250</v>
      </c>
      <c r="O720" s="41">
        <v>40971274</v>
      </c>
      <c r="P720" s="41">
        <f t="shared" ref="P720:P721" si="367">N720+O720</f>
        <v>42616524</v>
      </c>
      <c r="Q720" s="41">
        <f t="shared" ref="Q720:Q721" si="368">M720-P720</f>
        <v>192248476</v>
      </c>
      <c r="R720" s="41">
        <f>K720-(L720+M720)</f>
        <v>212974559</v>
      </c>
      <c r="S720" s="56" t="s">
        <v>273</v>
      </c>
      <c r="T720" s="56" t="s">
        <v>8</v>
      </c>
      <c r="U720" s="2" t="str">
        <f>VLOOKUP(I720,RATES!K$2:L$952,2,FALSE)</f>
        <v>RS</v>
      </c>
    </row>
    <row r="721" spans="1:21" s="2" customFormat="1" ht="15" customHeight="1" outlineLevel="2" x14ac:dyDescent="0.25">
      <c r="A721" s="6">
        <v>31</v>
      </c>
      <c r="B721" s="6" t="s">
        <v>5</v>
      </c>
      <c r="C721" s="6" t="s">
        <v>286</v>
      </c>
      <c r="D721" s="6" t="s">
        <v>43</v>
      </c>
      <c r="E721" s="6" t="s">
        <v>43</v>
      </c>
      <c r="F721" s="6" t="s">
        <v>88</v>
      </c>
      <c r="G721" s="6" t="s">
        <v>9</v>
      </c>
      <c r="H721" s="6">
        <v>30116040</v>
      </c>
      <c r="I721" s="13" t="str">
        <f t="shared" si="366"/>
        <v>30116040-DISEÑO</v>
      </c>
      <c r="J721" s="17" t="s">
        <v>562</v>
      </c>
      <c r="K721" s="29">
        <v>43969000</v>
      </c>
      <c r="L721" s="41">
        <v>35173080</v>
      </c>
      <c r="M721" s="41">
        <v>0</v>
      </c>
      <c r="N721" s="41">
        <v>0</v>
      </c>
      <c r="O721" s="41">
        <v>0</v>
      </c>
      <c r="P721" s="41">
        <f t="shared" si="367"/>
        <v>0</v>
      </c>
      <c r="Q721" s="41">
        <f t="shared" si="368"/>
        <v>0</v>
      </c>
      <c r="R721" s="41">
        <f>K721-(L721+M721)</f>
        <v>8795920</v>
      </c>
      <c r="S721" s="56" t="s">
        <v>273</v>
      </c>
      <c r="T721" s="56" t="s">
        <v>8</v>
      </c>
      <c r="U721" s="2" t="e">
        <f>VLOOKUP(I721,RATES!K$2:L$952,2,FALSE)</f>
        <v>#N/A</v>
      </c>
    </row>
    <row r="722" spans="1:21" outlineLevel="1" x14ac:dyDescent="0.25">
      <c r="A722" s="8"/>
      <c r="B722" s="8"/>
      <c r="C722" s="8"/>
      <c r="D722" s="8"/>
      <c r="E722" s="9"/>
      <c r="F722" s="8"/>
      <c r="G722" s="8"/>
      <c r="H722" s="12"/>
      <c r="I722" s="12"/>
      <c r="J722" s="22" t="s">
        <v>435</v>
      </c>
      <c r="K722" s="33">
        <f>SUBTOTAL(9,K720:K721)</f>
        <v>748564000</v>
      </c>
      <c r="L722" s="33">
        <f>SUBTOTAL(9,L720:L721)</f>
        <v>291928521</v>
      </c>
      <c r="M722" s="33">
        <f t="shared" ref="M722:R722" si="369">SUBTOTAL(9,M720:M721)</f>
        <v>234865000</v>
      </c>
      <c r="N722" s="33">
        <f t="shared" si="369"/>
        <v>1645250</v>
      </c>
      <c r="O722" s="33">
        <f t="shared" si="369"/>
        <v>40971274</v>
      </c>
      <c r="P722" s="33">
        <f t="shared" si="369"/>
        <v>42616524</v>
      </c>
      <c r="Q722" s="33">
        <f t="shared" si="369"/>
        <v>192248476</v>
      </c>
      <c r="R722" s="33">
        <f t="shared" si="369"/>
        <v>221770479</v>
      </c>
      <c r="S722" s="55"/>
      <c r="T722" s="55"/>
    </row>
    <row r="723" spans="1:21" s="2" customFormat="1" ht="15" customHeight="1" outlineLevel="1" x14ac:dyDescent="0.4">
      <c r="A723" s="3"/>
      <c r="B723" s="3"/>
      <c r="C723" s="3"/>
      <c r="D723" s="3"/>
      <c r="E723" s="5"/>
      <c r="F723" s="3"/>
      <c r="G723" s="3"/>
      <c r="H723" s="15"/>
      <c r="I723" s="15"/>
      <c r="J723" s="66"/>
      <c r="K723" s="35"/>
      <c r="L723" s="44"/>
      <c r="M723" s="44"/>
      <c r="N723" s="44"/>
      <c r="O723" s="44"/>
      <c r="P723" s="44"/>
      <c r="Q723" s="44"/>
      <c r="R723" s="44"/>
      <c r="S723" s="58"/>
      <c r="T723" s="58"/>
    </row>
    <row r="724" spans="1:21" outlineLevel="2" x14ac:dyDescent="0.25">
      <c r="A724" s="8"/>
      <c r="B724" s="8"/>
      <c r="C724" s="8"/>
      <c r="D724" s="8"/>
      <c r="E724" s="8"/>
      <c r="F724" s="8"/>
      <c r="G724" s="8"/>
      <c r="H724" s="12"/>
      <c r="I724" s="12"/>
      <c r="J724" s="16" t="s">
        <v>436</v>
      </c>
      <c r="K724" s="28"/>
      <c r="L724" s="40"/>
      <c r="M724" s="40"/>
      <c r="N724" s="40"/>
      <c r="O724" s="40"/>
      <c r="P724" s="40"/>
      <c r="Q724" s="40"/>
      <c r="R724" s="40"/>
      <c r="S724" s="55"/>
      <c r="T724" s="55"/>
    </row>
    <row r="725" spans="1:21" s="2" customFormat="1" ht="15" customHeight="1" outlineLevel="2" x14ac:dyDescent="0.25">
      <c r="A725" s="6">
        <v>22</v>
      </c>
      <c r="B725" s="6" t="s">
        <v>56</v>
      </c>
      <c r="C725" s="6" t="s">
        <v>354</v>
      </c>
      <c r="D725" s="6" t="s">
        <v>43</v>
      </c>
      <c r="E725" s="6" t="s">
        <v>43</v>
      </c>
      <c r="F725" s="6" t="s">
        <v>558</v>
      </c>
      <c r="G725" s="6" t="s">
        <v>168</v>
      </c>
      <c r="H725" s="13">
        <v>30474713</v>
      </c>
      <c r="I725" s="13" t="str">
        <f>CONCATENATE(H725,"-",G725)</f>
        <v>30474713-EJECUCION</v>
      </c>
      <c r="J725" s="17" t="s">
        <v>341</v>
      </c>
      <c r="K725" s="29">
        <v>130000000</v>
      </c>
      <c r="L725" s="41">
        <v>0</v>
      </c>
      <c r="M725" s="41">
        <v>39000000</v>
      </c>
      <c r="N725" s="41">
        <v>0</v>
      </c>
      <c r="O725" s="41">
        <v>0</v>
      </c>
      <c r="P725" s="41">
        <f>N725+O725</f>
        <v>0</v>
      </c>
      <c r="Q725" s="41">
        <f>M725-P725</f>
        <v>39000000</v>
      </c>
      <c r="R725" s="41">
        <f>K725-(L725+M725)</f>
        <v>91000000</v>
      </c>
      <c r="S725" s="56" t="s">
        <v>282</v>
      </c>
      <c r="T725" s="56" t="s">
        <v>10</v>
      </c>
      <c r="U725" s="2" t="e">
        <f>VLOOKUP(I725,RATES!K$2:L$952,2,FALSE)</f>
        <v>#N/A</v>
      </c>
    </row>
    <row r="726" spans="1:21" outlineLevel="2" x14ac:dyDescent="0.25">
      <c r="A726" s="8"/>
      <c r="B726" s="8"/>
      <c r="C726" s="8"/>
      <c r="D726" s="8"/>
      <c r="E726" s="8"/>
      <c r="F726" s="8"/>
      <c r="G726" s="8"/>
      <c r="H726" s="12"/>
      <c r="I726" s="12"/>
      <c r="J726" s="16" t="s">
        <v>336</v>
      </c>
      <c r="K726" s="30">
        <f t="shared" ref="K726:R726" si="370">SUBTOTAL(9,K725)</f>
        <v>130000000</v>
      </c>
      <c r="L726" s="30">
        <f t="shared" si="370"/>
        <v>0</v>
      </c>
      <c r="M726" s="30">
        <f t="shared" si="370"/>
        <v>39000000</v>
      </c>
      <c r="N726" s="30">
        <f t="shared" si="370"/>
        <v>0</v>
      </c>
      <c r="O726" s="30">
        <f t="shared" si="370"/>
        <v>0</v>
      </c>
      <c r="P726" s="30">
        <f t="shared" si="370"/>
        <v>0</v>
      </c>
      <c r="Q726" s="30">
        <f t="shared" si="370"/>
        <v>39000000</v>
      </c>
      <c r="R726" s="30">
        <f t="shared" si="370"/>
        <v>91000000</v>
      </c>
      <c r="S726" s="55"/>
      <c r="T726" s="55"/>
    </row>
    <row r="727" spans="1:21" outlineLevel="2" x14ac:dyDescent="0.25">
      <c r="A727" s="8"/>
      <c r="B727" s="8"/>
      <c r="C727" s="8"/>
      <c r="D727" s="8"/>
      <c r="E727" s="8"/>
      <c r="F727" s="8"/>
      <c r="G727" s="8"/>
      <c r="H727" s="12"/>
      <c r="I727" s="12"/>
      <c r="J727" s="18"/>
      <c r="K727" s="28"/>
      <c r="L727" s="40"/>
      <c r="M727" s="40"/>
      <c r="N727" s="40"/>
      <c r="O727" s="40"/>
      <c r="P727" s="40"/>
      <c r="Q727" s="40"/>
      <c r="R727" s="40"/>
      <c r="S727" s="55"/>
      <c r="T727" s="55"/>
    </row>
    <row r="728" spans="1:21" outlineLevel="2" x14ac:dyDescent="0.25">
      <c r="A728" s="8"/>
      <c r="B728" s="8"/>
      <c r="C728" s="8"/>
      <c r="D728" s="8"/>
      <c r="E728" s="8"/>
      <c r="F728" s="8"/>
      <c r="G728" s="8"/>
      <c r="H728" s="12"/>
      <c r="I728" s="12"/>
      <c r="J728" s="16" t="s">
        <v>278</v>
      </c>
      <c r="K728" s="28"/>
      <c r="L728" s="40"/>
      <c r="M728" s="40"/>
      <c r="N728" s="40"/>
      <c r="O728" s="40"/>
      <c r="P728" s="40"/>
      <c r="Q728" s="40"/>
      <c r="R728" s="40"/>
      <c r="S728" s="55"/>
      <c r="T728" s="55"/>
    </row>
    <row r="729" spans="1:21" s="2" customFormat="1" ht="15" customHeight="1" outlineLevel="2" x14ac:dyDescent="0.25">
      <c r="A729" s="6">
        <v>31</v>
      </c>
      <c r="B729" s="6" t="s">
        <v>11</v>
      </c>
      <c r="C729" s="6" t="s">
        <v>275</v>
      </c>
      <c r="D729" s="6" t="s">
        <v>43</v>
      </c>
      <c r="E729" s="6" t="s">
        <v>43</v>
      </c>
      <c r="F729" s="6" t="s">
        <v>102</v>
      </c>
      <c r="G729" s="6" t="s">
        <v>168</v>
      </c>
      <c r="H729" s="13">
        <v>30468388</v>
      </c>
      <c r="I729" s="13" t="str">
        <f t="shared" ref="I729:I732" si="371">CONCATENATE(H729,"-",G729)</f>
        <v>30468388-EJECUCION</v>
      </c>
      <c r="J729" s="17" t="s">
        <v>253</v>
      </c>
      <c r="K729" s="29">
        <v>200002000</v>
      </c>
      <c r="L729" s="41">
        <v>0</v>
      </c>
      <c r="M729" s="41">
        <v>20000000</v>
      </c>
      <c r="N729" s="41">
        <v>0</v>
      </c>
      <c r="O729" s="41">
        <v>0</v>
      </c>
      <c r="P729" s="41">
        <f t="shared" ref="P729:P732" si="372">N729+O729</f>
        <v>0</v>
      </c>
      <c r="Q729" s="41">
        <f t="shared" ref="Q729:Q732" si="373">M729-P729</f>
        <v>20000000</v>
      </c>
      <c r="R729" s="41">
        <f>K729-(L729+M729)</f>
        <v>180002000</v>
      </c>
      <c r="S729" s="56" t="s">
        <v>281</v>
      </c>
      <c r="T729" s="56" t="s">
        <v>415</v>
      </c>
      <c r="U729" s="2">
        <f>VLOOKUP(I729,RATES!K$2:L$952,2,FALSE)</f>
        <v>0</v>
      </c>
    </row>
    <row r="730" spans="1:21" s="2" customFormat="1" ht="15" customHeight="1" outlineLevel="2" x14ac:dyDescent="0.25">
      <c r="A730" s="6">
        <v>31</v>
      </c>
      <c r="B730" s="6" t="s">
        <v>11</v>
      </c>
      <c r="C730" s="6" t="s">
        <v>275</v>
      </c>
      <c r="D730" s="6" t="s">
        <v>43</v>
      </c>
      <c r="E730" s="6" t="s">
        <v>43</v>
      </c>
      <c r="F730" s="6" t="s">
        <v>88</v>
      </c>
      <c r="G730" s="6" t="s">
        <v>169</v>
      </c>
      <c r="H730" s="13">
        <v>30384235</v>
      </c>
      <c r="I730" s="13" t="str">
        <f t="shared" si="371"/>
        <v>30384235-PREFACTIBILIDAD</v>
      </c>
      <c r="J730" s="17" t="s">
        <v>604</v>
      </c>
      <c r="K730" s="29">
        <v>565000000</v>
      </c>
      <c r="L730" s="41">
        <v>0</v>
      </c>
      <c r="M730" s="41">
        <f>K730*30%</f>
        <v>169500000</v>
      </c>
      <c r="N730" s="41">
        <v>0</v>
      </c>
      <c r="O730" s="41">
        <v>0</v>
      </c>
      <c r="P730" s="41">
        <f t="shared" si="372"/>
        <v>0</v>
      </c>
      <c r="Q730" s="41">
        <f t="shared" si="373"/>
        <v>169500000</v>
      </c>
      <c r="R730" s="41">
        <f>K730-(L730+M730)</f>
        <v>395500000</v>
      </c>
      <c r="S730" s="56" t="s">
        <v>605</v>
      </c>
      <c r="T730" s="56" t="s">
        <v>8</v>
      </c>
      <c r="U730" s="2" t="str">
        <f>VLOOKUP(I730,RATES!K$2:L$952,2,FALSE)</f>
        <v>RS</v>
      </c>
    </row>
    <row r="731" spans="1:21" s="2" customFormat="1" ht="15" customHeight="1" outlineLevel="2" x14ac:dyDescent="0.25">
      <c r="A731" s="6">
        <v>31</v>
      </c>
      <c r="B731" s="6" t="s">
        <v>11</v>
      </c>
      <c r="C731" s="6" t="s">
        <v>283</v>
      </c>
      <c r="D731" s="6" t="s">
        <v>43</v>
      </c>
      <c r="E731" s="6" t="s">
        <v>43</v>
      </c>
      <c r="F731" s="6" t="s">
        <v>14</v>
      </c>
      <c r="G731" s="6" t="s">
        <v>168</v>
      </c>
      <c r="H731" s="13">
        <v>30116034</v>
      </c>
      <c r="I731" s="13" t="str">
        <f t="shared" si="371"/>
        <v>30116034-EJECUCION</v>
      </c>
      <c r="J731" s="17" t="s">
        <v>511</v>
      </c>
      <c r="K731" s="29">
        <v>565000000</v>
      </c>
      <c r="L731" s="41">
        <v>0</v>
      </c>
      <c r="M731" s="41">
        <v>28250000</v>
      </c>
      <c r="N731" s="41">
        <v>0</v>
      </c>
      <c r="O731" s="41">
        <v>0</v>
      </c>
      <c r="P731" s="41">
        <f t="shared" si="372"/>
        <v>0</v>
      </c>
      <c r="Q731" s="41">
        <f t="shared" si="373"/>
        <v>28250000</v>
      </c>
      <c r="R731" s="41">
        <f>K731-(L731+M731)</f>
        <v>536750000</v>
      </c>
      <c r="S731" s="56" t="s">
        <v>281</v>
      </c>
      <c r="T731" s="56" t="s">
        <v>415</v>
      </c>
      <c r="U731" s="2" t="e">
        <f>VLOOKUP(I731,RATES!K$2:L$952,2,FALSE)</f>
        <v>#N/A</v>
      </c>
    </row>
    <row r="732" spans="1:21" s="2" customFormat="1" ht="15" customHeight="1" outlineLevel="2" x14ac:dyDescent="0.25">
      <c r="A732" s="6">
        <v>31</v>
      </c>
      <c r="B732" s="6" t="s">
        <v>11</v>
      </c>
      <c r="C732" s="6" t="s">
        <v>286</v>
      </c>
      <c r="D732" s="6" t="s">
        <v>43</v>
      </c>
      <c r="E732" s="6" t="s">
        <v>43</v>
      </c>
      <c r="F732" s="6" t="s">
        <v>13</v>
      </c>
      <c r="G732" s="6" t="s">
        <v>168</v>
      </c>
      <c r="H732" s="13">
        <v>30125915</v>
      </c>
      <c r="I732" s="13" t="str">
        <f t="shared" si="371"/>
        <v>30125915-EJECUCION</v>
      </c>
      <c r="J732" s="17" t="s">
        <v>504</v>
      </c>
      <c r="K732" s="29">
        <v>800000000</v>
      </c>
      <c r="L732" s="41">
        <v>0</v>
      </c>
      <c r="M732" s="41">
        <v>40000000</v>
      </c>
      <c r="N732" s="41">
        <v>0</v>
      </c>
      <c r="O732" s="41">
        <v>0</v>
      </c>
      <c r="P732" s="41">
        <f t="shared" si="372"/>
        <v>0</v>
      </c>
      <c r="Q732" s="41">
        <f t="shared" si="373"/>
        <v>40000000</v>
      </c>
      <c r="R732" s="41">
        <f>K732-(L732+M732)</f>
        <v>760000000</v>
      </c>
      <c r="S732" s="56" t="s">
        <v>281</v>
      </c>
      <c r="T732" s="56" t="s">
        <v>415</v>
      </c>
      <c r="U732" s="2" t="e">
        <f>VLOOKUP(I732,RATES!K$2:L$952,2,FALSE)</f>
        <v>#N/A</v>
      </c>
    </row>
    <row r="733" spans="1:21" outlineLevel="2" x14ac:dyDescent="0.25">
      <c r="A733" s="8"/>
      <c r="B733" s="8"/>
      <c r="C733" s="8"/>
      <c r="D733" s="8"/>
      <c r="E733" s="8"/>
      <c r="F733" s="8"/>
      <c r="G733" s="8"/>
      <c r="H733" s="12"/>
      <c r="I733" s="12"/>
      <c r="J733" s="16" t="s">
        <v>291</v>
      </c>
      <c r="K733" s="30">
        <f t="shared" ref="K733:R733" si="374">SUBTOTAL(9,K729:K732)</f>
        <v>2130002000</v>
      </c>
      <c r="L733" s="30">
        <f t="shared" si="374"/>
        <v>0</v>
      </c>
      <c r="M733" s="30">
        <f t="shared" si="374"/>
        <v>257750000</v>
      </c>
      <c r="N733" s="30">
        <f t="shared" si="374"/>
        <v>0</v>
      </c>
      <c r="O733" s="30">
        <f t="shared" si="374"/>
        <v>0</v>
      </c>
      <c r="P733" s="30">
        <f t="shared" si="374"/>
        <v>0</v>
      </c>
      <c r="Q733" s="30">
        <f t="shared" si="374"/>
        <v>257750000</v>
      </c>
      <c r="R733" s="30">
        <f t="shared" si="374"/>
        <v>1872252000</v>
      </c>
      <c r="S733" s="55"/>
      <c r="T733" s="55"/>
    </row>
    <row r="734" spans="1:21" outlineLevel="2" x14ac:dyDescent="0.25">
      <c r="A734" s="8"/>
      <c r="B734" s="8"/>
      <c r="C734" s="8"/>
      <c r="D734" s="8"/>
      <c r="E734" s="8"/>
      <c r="F734" s="8"/>
      <c r="G734" s="8"/>
      <c r="H734" s="12"/>
      <c r="I734" s="12"/>
      <c r="J734" s="18"/>
      <c r="K734" s="28"/>
      <c r="L734" s="40"/>
      <c r="M734" s="40"/>
      <c r="N734" s="40"/>
      <c r="O734" s="40"/>
      <c r="P734" s="40"/>
      <c r="Q734" s="40"/>
      <c r="R734" s="40"/>
      <c r="S734" s="55"/>
      <c r="T734" s="55"/>
    </row>
    <row r="735" spans="1:21" ht="18.75" outlineLevel="1" x14ac:dyDescent="0.3">
      <c r="A735" s="8"/>
      <c r="B735" s="8"/>
      <c r="C735" s="8"/>
      <c r="D735" s="8"/>
      <c r="E735" s="9"/>
      <c r="F735" s="8"/>
      <c r="G735" s="8"/>
      <c r="H735" s="12"/>
      <c r="I735" s="12"/>
      <c r="J735" s="53" t="s">
        <v>200</v>
      </c>
      <c r="K735" s="54">
        <f>K733+K726+K722</f>
        <v>3008566000</v>
      </c>
      <c r="L735" s="54">
        <f>L733+L726+L722</f>
        <v>291928521</v>
      </c>
      <c r="M735" s="54">
        <f t="shared" ref="M735:R735" si="375">M733+M726+M722</f>
        <v>531615000</v>
      </c>
      <c r="N735" s="54">
        <f t="shared" si="375"/>
        <v>1645250</v>
      </c>
      <c r="O735" s="54">
        <f t="shared" si="375"/>
        <v>40971274</v>
      </c>
      <c r="P735" s="54">
        <f t="shared" si="375"/>
        <v>42616524</v>
      </c>
      <c r="Q735" s="54">
        <f t="shared" si="375"/>
        <v>488998476</v>
      </c>
      <c r="R735" s="54">
        <f t="shared" si="375"/>
        <v>2185022479</v>
      </c>
      <c r="S735" s="55"/>
      <c r="T735" s="55"/>
    </row>
    <row r="736" spans="1:21" s="3" customFormat="1" outlineLevel="1" x14ac:dyDescent="0.25">
      <c r="A736" s="8"/>
      <c r="B736" s="8"/>
      <c r="C736" s="8"/>
      <c r="D736" s="8"/>
      <c r="E736" s="9"/>
      <c r="F736" s="8"/>
      <c r="G736" s="8"/>
      <c r="H736" s="12"/>
      <c r="I736" s="12"/>
      <c r="J736" s="20"/>
      <c r="K736" s="32"/>
      <c r="L736" s="42"/>
      <c r="M736" s="42"/>
      <c r="N736" s="42"/>
      <c r="O736" s="42"/>
      <c r="P736" s="42"/>
      <c r="Q736" s="42"/>
      <c r="R736" s="42"/>
      <c r="S736" s="55"/>
      <c r="T736" s="55"/>
    </row>
    <row r="737" spans="1:21" ht="21" outlineLevel="1" x14ac:dyDescent="0.35">
      <c r="A737" s="8"/>
      <c r="B737" s="8"/>
      <c r="C737" s="8"/>
      <c r="D737" s="8"/>
      <c r="E737" s="9"/>
      <c r="F737" s="8"/>
      <c r="G737" s="8"/>
      <c r="H737" s="12"/>
      <c r="I737" s="12"/>
      <c r="J737" s="61" t="s">
        <v>208</v>
      </c>
      <c r="K737" s="32"/>
      <c r="L737" s="42"/>
      <c r="M737" s="42"/>
      <c r="N737" s="42"/>
      <c r="O737" s="42"/>
      <c r="P737" s="42"/>
      <c r="Q737" s="42"/>
      <c r="R737" s="42"/>
      <c r="S737" s="57"/>
      <c r="T737" s="57"/>
    </row>
    <row r="738" spans="1:21" outlineLevel="1" x14ac:dyDescent="0.25">
      <c r="A738" s="8"/>
      <c r="B738" s="8"/>
      <c r="C738" s="8"/>
      <c r="D738" s="8"/>
      <c r="E738" s="9"/>
      <c r="F738" s="8"/>
      <c r="G738" s="8"/>
      <c r="H738" s="12"/>
      <c r="I738" s="12"/>
      <c r="J738" s="16" t="s">
        <v>271</v>
      </c>
      <c r="K738" s="32"/>
      <c r="L738" s="42"/>
      <c r="M738" s="42"/>
      <c r="N738" s="42"/>
      <c r="O738" s="42"/>
      <c r="P738" s="42"/>
      <c r="Q738" s="42"/>
      <c r="R738" s="42"/>
      <c r="S738" s="55"/>
      <c r="T738" s="55"/>
    </row>
    <row r="739" spans="1:21" s="2" customFormat="1" ht="15" customHeight="1" outlineLevel="2" x14ac:dyDescent="0.25">
      <c r="A739" s="6">
        <v>31</v>
      </c>
      <c r="B739" s="6" t="s">
        <v>5</v>
      </c>
      <c r="C739" s="6" t="s">
        <v>275</v>
      </c>
      <c r="D739" s="6" t="s">
        <v>43</v>
      </c>
      <c r="E739" s="6" t="s">
        <v>47</v>
      </c>
      <c r="F739" s="6" t="s">
        <v>88</v>
      </c>
      <c r="G739" s="6" t="s">
        <v>168</v>
      </c>
      <c r="H739" s="13">
        <v>30071449</v>
      </c>
      <c r="I739" s="13" t="str">
        <f t="shared" ref="I739:I743" si="376">CONCATENATE(H739,"-",G739)</f>
        <v>30071449-EJECUCION</v>
      </c>
      <c r="J739" s="17" t="s">
        <v>63</v>
      </c>
      <c r="K739" s="29">
        <v>23413705000</v>
      </c>
      <c r="L739" s="41">
        <v>17047207852</v>
      </c>
      <c r="M739" s="41">
        <v>1479648000</v>
      </c>
      <c r="N739" s="41">
        <v>0</v>
      </c>
      <c r="O739" s="41">
        <v>668533488</v>
      </c>
      <c r="P739" s="41">
        <f t="shared" ref="P739:P743" si="377">N739+O739</f>
        <v>668533488</v>
      </c>
      <c r="Q739" s="41">
        <f t="shared" ref="Q739:Q743" si="378">M739-P739</f>
        <v>811114512</v>
      </c>
      <c r="R739" s="41">
        <f>K739-(L739+M739)</f>
        <v>4886849148</v>
      </c>
      <c r="S739" s="56" t="s">
        <v>273</v>
      </c>
      <c r="T739" s="56" t="s">
        <v>8</v>
      </c>
      <c r="U739" s="2" t="str">
        <f>VLOOKUP(I739,RATES!K$2:L$952,2,FALSE)</f>
        <v>RS</v>
      </c>
    </row>
    <row r="740" spans="1:21" s="2" customFormat="1" ht="15" customHeight="1" outlineLevel="2" x14ac:dyDescent="0.25">
      <c r="A740" s="6">
        <v>31</v>
      </c>
      <c r="B740" s="6" t="s">
        <v>5</v>
      </c>
      <c r="C740" s="6" t="s">
        <v>275</v>
      </c>
      <c r="D740" s="6" t="s">
        <v>43</v>
      </c>
      <c r="E740" s="6" t="s">
        <v>47</v>
      </c>
      <c r="F740" s="6" t="s">
        <v>88</v>
      </c>
      <c r="G740" s="6" t="s">
        <v>168</v>
      </c>
      <c r="H740" s="48">
        <v>30342724</v>
      </c>
      <c r="I740" s="13" t="str">
        <f t="shared" si="376"/>
        <v>30342724-EJECUCION</v>
      </c>
      <c r="J740" s="17" t="s">
        <v>646</v>
      </c>
      <c r="K740" s="29">
        <v>1425560224</v>
      </c>
      <c r="L740" s="41">
        <v>1396318184</v>
      </c>
      <c r="M740" s="41">
        <v>0</v>
      </c>
      <c r="N740" s="41">
        <v>0</v>
      </c>
      <c r="O740" s="41">
        <v>0</v>
      </c>
      <c r="P740" s="41">
        <f t="shared" si="377"/>
        <v>0</v>
      </c>
      <c r="Q740" s="41">
        <f t="shared" si="378"/>
        <v>0</v>
      </c>
      <c r="R740" s="41">
        <f>K740-(L740+M740)</f>
        <v>29242040</v>
      </c>
      <c r="S740" s="56" t="s">
        <v>273</v>
      </c>
      <c r="T740" s="56" t="s">
        <v>8</v>
      </c>
      <c r="U740" s="2">
        <f>VLOOKUP(I740,RATES!K$2:L$952,2,FALSE)</f>
        <v>0</v>
      </c>
    </row>
    <row r="741" spans="1:21" s="2" customFormat="1" ht="15" customHeight="1" outlineLevel="2" x14ac:dyDescent="0.25">
      <c r="A741" s="6">
        <v>31</v>
      </c>
      <c r="B741" s="6" t="s">
        <v>5</v>
      </c>
      <c r="C741" s="6" t="s">
        <v>275</v>
      </c>
      <c r="D741" s="6" t="s">
        <v>43</v>
      </c>
      <c r="E741" s="6" t="s">
        <v>47</v>
      </c>
      <c r="F741" s="6" t="s">
        <v>88</v>
      </c>
      <c r="G741" s="6" t="s">
        <v>168</v>
      </c>
      <c r="H741" s="48">
        <v>30350774</v>
      </c>
      <c r="I741" s="13" t="str">
        <f t="shared" si="376"/>
        <v>30350774-EJECUCION</v>
      </c>
      <c r="J741" s="17" t="s">
        <v>645</v>
      </c>
      <c r="K741" s="29">
        <v>2659379994</v>
      </c>
      <c r="L741" s="41">
        <v>2641078795</v>
      </c>
      <c r="M741" s="41">
        <v>0</v>
      </c>
      <c r="N741" s="41">
        <v>0</v>
      </c>
      <c r="O741" s="41">
        <v>0</v>
      </c>
      <c r="P741" s="41">
        <f t="shared" si="377"/>
        <v>0</v>
      </c>
      <c r="Q741" s="41">
        <f t="shared" si="378"/>
        <v>0</v>
      </c>
      <c r="R741" s="41">
        <f>K741-(L741+M741)</f>
        <v>18301199</v>
      </c>
      <c r="S741" s="56" t="s">
        <v>273</v>
      </c>
      <c r="T741" s="56" t="s">
        <v>8</v>
      </c>
      <c r="U741" s="2" t="e">
        <f>VLOOKUP(I741,RATES!K$2:L$952,2,FALSE)</f>
        <v>#N/A</v>
      </c>
    </row>
    <row r="742" spans="1:21" s="2" customFormat="1" ht="15" customHeight="1" outlineLevel="2" x14ac:dyDescent="0.25">
      <c r="A742" s="6">
        <v>31</v>
      </c>
      <c r="B742" s="6" t="s">
        <v>5</v>
      </c>
      <c r="C742" s="6" t="s">
        <v>275</v>
      </c>
      <c r="D742" s="6" t="s">
        <v>43</v>
      </c>
      <c r="E742" s="6" t="s">
        <v>47</v>
      </c>
      <c r="F742" s="6" t="s">
        <v>88</v>
      </c>
      <c r="G742" s="6" t="s">
        <v>168</v>
      </c>
      <c r="H742" s="13">
        <v>30342673</v>
      </c>
      <c r="I742" s="13" t="str">
        <f t="shared" si="376"/>
        <v>30342673-EJECUCION</v>
      </c>
      <c r="J742" s="17" t="s">
        <v>106</v>
      </c>
      <c r="K742" s="29">
        <v>8584233019</v>
      </c>
      <c r="L742" s="41">
        <v>94762309</v>
      </c>
      <c r="M742" s="41">
        <f>2900000000-12909872</f>
        <v>2887090128</v>
      </c>
      <c r="N742" s="41">
        <v>0</v>
      </c>
      <c r="O742" s="41">
        <v>1172563</v>
      </c>
      <c r="P742" s="41">
        <f t="shared" si="377"/>
        <v>1172563</v>
      </c>
      <c r="Q742" s="41">
        <f t="shared" si="378"/>
        <v>2885917565</v>
      </c>
      <c r="R742" s="41">
        <f>K742-(L742+M742)</f>
        <v>5602380582</v>
      </c>
      <c r="S742" s="56" t="s">
        <v>273</v>
      </c>
      <c r="T742" s="56" t="s">
        <v>8</v>
      </c>
      <c r="U742" s="2" t="str">
        <f>VLOOKUP(I742,RATES!K$2:L$952,2,FALSE)</f>
        <v>RS</v>
      </c>
    </row>
    <row r="743" spans="1:21" s="2" customFormat="1" ht="15" customHeight="1" outlineLevel="2" x14ac:dyDescent="0.25">
      <c r="A743" s="6">
        <v>29</v>
      </c>
      <c r="B743" s="6" t="s">
        <v>5</v>
      </c>
      <c r="C743" s="6" t="s">
        <v>274</v>
      </c>
      <c r="D743" s="6" t="s">
        <v>43</v>
      </c>
      <c r="E743" s="6" t="s">
        <v>47</v>
      </c>
      <c r="F743" s="6" t="s">
        <v>558</v>
      </c>
      <c r="G743" s="6" t="s">
        <v>168</v>
      </c>
      <c r="H743" s="13">
        <v>30428989</v>
      </c>
      <c r="I743" s="13" t="str">
        <f t="shared" si="376"/>
        <v>30428989-EJECUCION</v>
      </c>
      <c r="J743" s="17" t="s">
        <v>429</v>
      </c>
      <c r="K743" s="29">
        <v>554963000</v>
      </c>
      <c r="L743" s="41">
        <v>127658084</v>
      </c>
      <c r="M743" s="41">
        <v>424963000</v>
      </c>
      <c r="N743" s="41">
        <v>0</v>
      </c>
      <c r="O743" s="41">
        <v>0</v>
      </c>
      <c r="P743" s="41">
        <f t="shared" si="377"/>
        <v>0</v>
      </c>
      <c r="Q743" s="41">
        <f t="shared" si="378"/>
        <v>424963000</v>
      </c>
      <c r="R743" s="41">
        <f>K743-(L743+M743)</f>
        <v>2341916</v>
      </c>
      <c r="S743" s="56" t="s">
        <v>273</v>
      </c>
      <c r="T743" s="56" t="s">
        <v>10</v>
      </c>
      <c r="U743" s="2">
        <f>VLOOKUP(I743,RATES!K$2:L$952,2,FALSE)</f>
        <v>0</v>
      </c>
    </row>
    <row r="744" spans="1:21" outlineLevel="2" x14ac:dyDescent="0.25">
      <c r="A744" s="8"/>
      <c r="B744" s="8"/>
      <c r="C744" s="8"/>
      <c r="D744" s="8"/>
      <c r="E744" s="8"/>
      <c r="F744" s="8"/>
      <c r="G744" s="8"/>
      <c r="H744" s="12"/>
      <c r="I744" s="12"/>
      <c r="J744" s="16" t="s">
        <v>435</v>
      </c>
      <c r="K744" s="30">
        <f t="shared" ref="K744:R744" si="379">SUBTOTAL(9,K739:K743)</f>
        <v>36637841237</v>
      </c>
      <c r="L744" s="30">
        <f t="shared" si="379"/>
        <v>21307025224</v>
      </c>
      <c r="M744" s="30">
        <f t="shared" si="379"/>
        <v>4791701128</v>
      </c>
      <c r="N744" s="30">
        <f t="shared" si="379"/>
        <v>0</v>
      </c>
      <c r="O744" s="30">
        <f t="shared" si="379"/>
        <v>669706051</v>
      </c>
      <c r="P744" s="30">
        <f t="shared" si="379"/>
        <v>669706051</v>
      </c>
      <c r="Q744" s="30">
        <f t="shared" si="379"/>
        <v>4121995077</v>
      </c>
      <c r="R744" s="30">
        <f t="shared" si="379"/>
        <v>10539114885</v>
      </c>
      <c r="S744" s="55"/>
      <c r="T744" s="55"/>
    </row>
    <row r="745" spans="1:21" outlineLevel="2" x14ac:dyDescent="0.25">
      <c r="A745" s="8"/>
      <c r="B745" s="8"/>
      <c r="C745" s="8"/>
      <c r="D745" s="8"/>
      <c r="E745" s="8"/>
      <c r="F745" s="8"/>
      <c r="G745" s="8"/>
      <c r="H745" s="12"/>
      <c r="I745" s="12"/>
      <c r="J745" s="18"/>
      <c r="K745" s="28"/>
      <c r="L745" s="40"/>
      <c r="M745" s="40"/>
      <c r="N745" s="40"/>
      <c r="O745" s="40"/>
      <c r="P745" s="40"/>
      <c r="Q745" s="40"/>
      <c r="R745" s="40"/>
      <c r="S745" s="55"/>
      <c r="T745" s="55"/>
    </row>
    <row r="746" spans="1:21" outlineLevel="2" x14ac:dyDescent="0.25">
      <c r="A746" s="8"/>
      <c r="B746" s="8"/>
      <c r="C746" s="8"/>
      <c r="D746" s="8"/>
      <c r="E746" s="8"/>
      <c r="F746" s="8"/>
      <c r="G746" s="8"/>
      <c r="H746" s="12"/>
      <c r="I746" s="12"/>
      <c r="J746" s="16" t="s">
        <v>436</v>
      </c>
      <c r="K746" s="28"/>
      <c r="L746" s="40"/>
      <c r="M746" s="40"/>
      <c r="N746" s="40"/>
      <c r="O746" s="40"/>
      <c r="P746" s="40"/>
      <c r="Q746" s="40"/>
      <c r="R746" s="40"/>
      <c r="S746" s="55"/>
      <c r="T746" s="55"/>
    </row>
    <row r="747" spans="1:21" s="2" customFormat="1" ht="15" customHeight="1" outlineLevel="2" x14ac:dyDescent="0.25">
      <c r="A747" s="6">
        <v>24</v>
      </c>
      <c r="B747" s="6" t="s">
        <v>56</v>
      </c>
      <c r="C747" s="6" t="s">
        <v>287</v>
      </c>
      <c r="D747" s="6" t="s">
        <v>43</v>
      </c>
      <c r="E747" s="6" t="s">
        <v>47</v>
      </c>
      <c r="F747" s="6" t="s">
        <v>81</v>
      </c>
      <c r="G747" s="6" t="s">
        <v>168</v>
      </c>
      <c r="H747" s="13">
        <v>30483010</v>
      </c>
      <c r="I747" s="13" t="str">
        <f t="shared" ref="I747:I756" si="380">CONCATENATE(H747,"-",G747)</f>
        <v>30483010-EJECUCION</v>
      </c>
      <c r="J747" s="17" t="s">
        <v>344</v>
      </c>
      <c r="K747" s="29">
        <v>242000000</v>
      </c>
      <c r="L747" s="41">
        <v>0</v>
      </c>
      <c r="M747" s="41">
        <v>242000000</v>
      </c>
      <c r="N747" s="41">
        <v>0</v>
      </c>
      <c r="O747" s="41">
        <v>0</v>
      </c>
      <c r="P747" s="41">
        <f t="shared" ref="P747:P756" si="381">N747+O747</f>
        <v>0</v>
      </c>
      <c r="Q747" s="41">
        <f t="shared" ref="Q747:Q756" si="382">M747-P747</f>
        <v>242000000</v>
      </c>
      <c r="R747" s="41">
        <f t="shared" ref="R747:R756" si="383">K747-(L747+M747)</f>
        <v>0</v>
      </c>
      <c r="S747" s="56" t="s">
        <v>295</v>
      </c>
      <c r="T747" s="56" t="s">
        <v>293</v>
      </c>
      <c r="U747" s="2" t="e">
        <f>VLOOKUP(I747,RATES!K$2:L$952,2,FALSE)</f>
        <v>#N/A</v>
      </c>
    </row>
    <row r="748" spans="1:21" s="2" customFormat="1" ht="15" customHeight="1" outlineLevel="2" x14ac:dyDescent="0.25">
      <c r="A748" s="6">
        <v>24</v>
      </c>
      <c r="B748" s="6" t="s">
        <v>56</v>
      </c>
      <c r="C748" s="6" t="s">
        <v>287</v>
      </c>
      <c r="D748" s="6" t="s">
        <v>43</v>
      </c>
      <c r="E748" s="6" t="s">
        <v>47</v>
      </c>
      <c r="F748" s="6" t="s">
        <v>81</v>
      </c>
      <c r="G748" s="6" t="s">
        <v>168</v>
      </c>
      <c r="H748" s="13">
        <v>30322174</v>
      </c>
      <c r="I748" s="13" t="str">
        <f t="shared" si="380"/>
        <v>30322174-EJECUCION</v>
      </c>
      <c r="J748" s="17" t="s">
        <v>458</v>
      </c>
      <c r="K748" s="29">
        <f>515221856+12909872</f>
        <v>528131728</v>
      </c>
      <c r="L748" s="41">
        <v>515137912</v>
      </c>
      <c r="M748" s="41">
        <f>83944+12909872</f>
        <v>12993816</v>
      </c>
      <c r="N748" s="41">
        <v>83944</v>
      </c>
      <c r="O748" s="41">
        <v>12909872</v>
      </c>
      <c r="P748" s="41">
        <f t="shared" si="381"/>
        <v>12993816</v>
      </c>
      <c r="Q748" s="41">
        <f t="shared" si="382"/>
        <v>0</v>
      </c>
      <c r="R748" s="41">
        <f t="shared" si="383"/>
        <v>0</v>
      </c>
      <c r="S748" s="56" t="s">
        <v>561</v>
      </c>
      <c r="T748" s="56" t="s">
        <v>293</v>
      </c>
      <c r="U748" s="2">
        <f>VLOOKUP(I748,RATES!K$2:L$952,2,FALSE)</f>
        <v>0</v>
      </c>
    </row>
    <row r="749" spans="1:21" s="2" customFormat="1" ht="15" customHeight="1" outlineLevel="2" x14ac:dyDescent="0.25">
      <c r="A749" s="6">
        <v>29</v>
      </c>
      <c r="B749" s="6" t="s">
        <v>56</v>
      </c>
      <c r="C749" s="6" t="s">
        <v>286</v>
      </c>
      <c r="D749" s="6" t="s">
        <v>43</v>
      </c>
      <c r="E749" s="6" t="s">
        <v>47</v>
      </c>
      <c r="F749" s="6" t="s">
        <v>558</v>
      </c>
      <c r="G749" s="6" t="s">
        <v>168</v>
      </c>
      <c r="H749" s="13">
        <v>30398377</v>
      </c>
      <c r="I749" s="13" t="str">
        <f t="shared" si="380"/>
        <v>30398377-EJECUCION</v>
      </c>
      <c r="J749" s="17" t="s">
        <v>345</v>
      </c>
      <c r="K749" s="29">
        <v>33689000</v>
      </c>
      <c r="L749" s="41">
        <v>0</v>
      </c>
      <c r="M749" s="41">
        <v>33689000</v>
      </c>
      <c r="N749" s="41">
        <v>0</v>
      </c>
      <c r="O749" s="41">
        <v>0</v>
      </c>
      <c r="P749" s="41">
        <f t="shared" si="381"/>
        <v>0</v>
      </c>
      <c r="Q749" s="41">
        <f t="shared" si="382"/>
        <v>33689000</v>
      </c>
      <c r="R749" s="41">
        <f t="shared" si="383"/>
        <v>0</v>
      </c>
      <c r="S749" s="56" t="s">
        <v>277</v>
      </c>
      <c r="T749" s="56" t="s">
        <v>10</v>
      </c>
      <c r="U749" s="2" t="e">
        <f>VLOOKUP(I749,RATES!K$2:L$952,2,FALSE)</f>
        <v>#N/A</v>
      </c>
    </row>
    <row r="750" spans="1:21" s="2" customFormat="1" ht="15" customHeight="1" outlineLevel="2" x14ac:dyDescent="0.25">
      <c r="A750" s="6">
        <v>31</v>
      </c>
      <c r="B750" s="6" t="s">
        <v>56</v>
      </c>
      <c r="C750" s="6" t="s">
        <v>274</v>
      </c>
      <c r="D750" s="6" t="s">
        <v>43</v>
      </c>
      <c r="E750" s="6" t="s">
        <v>47</v>
      </c>
      <c r="F750" s="6" t="s">
        <v>88</v>
      </c>
      <c r="G750" s="6" t="s">
        <v>9</v>
      </c>
      <c r="H750" s="13">
        <v>30351932</v>
      </c>
      <c r="I750" s="13" t="str">
        <f t="shared" si="380"/>
        <v>30351932-DISEÑO</v>
      </c>
      <c r="J750" s="17" t="s">
        <v>615</v>
      </c>
      <c r="K750" s="29">
        <v>50318000</v>
      </c>
      <c r="L750" s="41">
        <v>10409508</v>
      </c>
      <c r="M750" s="41">
        <v>15095400</v>
      </c>
      <c r="N750" s="41">
        <v>0</v>
      </c>
      <c r="O750" s="41">
        <v>0</v>
      </c>
      <c r="P750" s="41">
        <f t="shared" si="381"/>
        <v>0</v>
      </c>
      <c r="Q750" s="41">
        <f t="shared" si="382"/>
        <v>15095400</v>
      </c>
      <c r="R750" s="41">
        <f t="shared" si="383"/>
        <v>24813092</v>
      </c>
      <c r="S750" s="56" t="s">
        <v>277</v>
      </c>
      <c r="T750" s="56" t="s">
        <v>142</v>
      </c>
      <c r="U750" s="2" t="str">
        <f>VLOOKUP(I750,RATES!K$2:L$952,2,FALSE)</f>
        <v>RE</v>
      </c>
    </row>
    <row r="751" spans="1:21" s="2" customFormat="1" ht="15" customHeight="1" outlineLevel="2" x14ac:dyDescent="0.25">
      <c r="A751" s="6">
        <v>31</v>
      </c>
      <c r="B751" s="6" t="s">
        <v>56</v>
      </c>
      <c r="C751" s="6" t="s">
        <v>275</v>
      </c>
      <c r="D751" s="6" t="s">
        <v>43</v>
      </c>
      <c r="E751" s="6" t="s">
        <v>47</v>
      </c>
      <c r="F751" s="6" t="s">
        <v>15</v>
      </c>
      <c r="G751" s="6" t="s">
        <v>168</v>
      </c>
      <c r="H751" s="13">
        <v>30447539</v>
      </c>
      <c r="I751" s="13" t="str">
        <f t="shared" si="380"/>
        <v>30447539-EJECUCION</v>
      </c>
      <c r="J751" s="17" t="s">
        <v>346</v>
      </c>
      <c r="K751" s="29">
        <v>188129000</v>
      </c>
      <c r="L751" s="41">
        <v>220000</v>
      </c>
      <c r="M751" s="41">
        <v>187909000</v>
      </c>
      <c r="N751" s="41">
        <v>0</v>
      </c>
      <c r="O751" s="41">
        <v>0</v>
      </c>
      <c r="P751" s="41">
        <f t="shared" si="381"/>
        <v>0</v>
      </c>
      <c r="Q751" s="41">
        <f t="shared" si="382"/>
        <v>187909000</v>
      </c>
      <c r="R751" s="41">
        <f t="shared" si="383"/>
        <v>0</v>
      </c>
      <c r="S751" s="56" t="s">
        <v>277</v>
      </c>
      <c r="T751" s="56" t="s">
        <v>8</v>
      </c>
      <c r="U751" s="2" t="str">
        <f>VLOOKUP(I751,RATES!K$2:L$952,2,FALSE)</f>
        <v>RS</v>
      </c>
    </row>
    <row r="752" spans="1:21" s="2" customFormat="1" ht="15" customHeight="1" outlineLevel="2" x14ac:dyDescent="0.25">
      <c r="A752" s="6">
        <v>24</v>
      </c>
      <c r="B752" s="6" t="s">
        <v>56</v>
      </c>
      <c r="C752" s="6" t="s">
        <v>272</v>
      </c>
      <c r="D752" s="6" t="s">
        <v>43</v>
      </c>
      <c r="E752" s="6" t="s">
        <v>47</v>
      </c>
      <c r="F752" s="6" t="s">
        <v>558</v>
      </c>
      <c r="G752" s="6" t="s">
        <v>168</v>
      </c>
      <c r="H752" s="13" t="s">
        <v>441</v>
      </c>
      <c r="I752" s="13" t="str">
        <f t="shared" si="380"/>
        <v>SUBT 24-EJECUCION</v>
      </c>
      <c r="J752" s="17" t="s">
        <v>442</v>
      </c>
      <c r="K752" s="29">
        <v>359099988.79963976</v>
      </c>
      <c r="L752" s="41">
        <v>0</v>
      </c>
      <c r="M752" s="29">
        <v>359099988.79963976</v>
      </c>
      <c r="N752" s="41">
        <v>0</v>
      </c>
      <c r="O752" s="41">
        <v>16243000</v>
      </c>
      <c r="P752" s="41">
        <f t="shared" si="381"/>
        <v>16243000</v>
      </c>
      <c r="Q752" s="41">
        <f t="shared" si="382"/>
        <v>342856988.79963976</v>
      </c>
      <c r="R752" s="41">
        <f t="shared" si="383"/>
        <v>0</v>
      </c>
      <c r="S752" s="56" t="s">
        <v>513</v>
      </c>
      <c r="T752" s="56" t="s">
        <v>293</v>
      </c>
      <c r="U752" s="2" t="e">
        <f>VLOOKUP(I752,RATES!K$2:L$952,2,FALSE)</f>
        <v>#N/A</v>
      </c>
    </row>
    <row r="753" spans="1:21" s="2" customFormat="1" ht="15" customHeight="1" outlineLevel="2" x14ac:dyDescent="0.25">
      <c r="A753" s="6">
        <v>24</v>
      </c>
      <c r="B753" s="6" t="s">
        <v>56</v>
      </c>
      <c r="C753" s="6" t="s">
        <v>288</v>
      </c>
      <c r="D753" s="6" t="s">
        <v>43</v>
      </c>
      <c r="E753" s="6" t="s">
        <v>47</v>
      </c>
      <c r="F753" s="6" t="s">
        <v>558</v>
      </c>
      <c r="G753" s="6" t="s">
        <v>168</v>
      </c>
      <c r="H753" s="13" t="s">
        <v>441</v>
      </c>
      <c r="I753" s="13" t="str">
        <f t="shared" si="380"/>
        <v>SUBT 24-EJECUCION</v>
      </c>
      <c r="J753" s="17" t="s">
        <v>443</v>
      </c>
      <c r="K753" s="29">
        <v>359099988.79963976</v>
      </c>
      <c r="L753" s="41">
        <v>0</v>
      </c>
      <c r="M753" s="29">
        <v>359099988.79963976</v>
      </c>
      <c r="N753" s="41">
        <v>0</v>
      </c>
      <c r="O753" s="41">
        <v>0</v>
      </c>
      <c r="P753" s="41">
        <f t="shared" si="381"/>
        <v>0</v>
      </c>
      <c r="Q753" s="41">
        <f t="shared" si="382"/>
        <v>359099988.79963976</v>
      </c>
      <c r="R753" s="41">
        <f t="shared" si="383"/>
        <v>0</v>
      </c>
      <c r="S753" s="56" t="s">
        <v>513</v>
      </c>
      <c r="T753" s="56" t="s">
        <v>293</v>
      </c>
      <c r="U753" s="2" t="e">
        <f>VLOOKUP(I753,RATES!K$2:L$952,2,FALSE)</f>
        <v>#N/A</v>
      </c>
    </row>
    <row r="754" spans="1:21" s="2" customFormat="1" ht="15" customHeight="1" outlineLevel="2" x14ac:dyDescent="0.25">
      <c r="A754" s="6">
        <v>24</v>
      </c>
      <c r="B754" s="6" t="s">
        <v>56</v>
      </c>
      <c r="C754" s="6" t="s">
        <v>276</v>
      </c>
      <c r="D754" s="6" t="s">
        <v>43</v>
      </c>
      <c r="E754" s="6" t="s">
        <v>47</v>
      </c>
      <c r="F754" s="6" t="s">
        <v>558</v>
      </c>
      <c r="G754" s="6" t="s">
        <v>168</v>
      </c>
      <c r="H754" s="13" t="s">
        <v>441</v>
      </c>
      <c r="I754" s="13" t="str">
        <f t="shared" si="380"/>
        <v>SUBT 24-EJECUCION</v>
      </c>
      <c r="J754" s="17" t="s">
        <v>444</v>
      </c>
      <c r="K754" s="29">
        <v>359099988.79963976</v>
      </c>
      <c r="L754" s="41">
        <v>0</v>
      </c>
      <c r="M754" s="29">
        <v>359099988.79963976</v>
      </c>
      <c r="N754" s="41">
        <v>0</v>
      </c>
      <c r="O754" s="41">
        <v>5745950</v>
      </c>
      <c r="P754" s="41">
        <f t="shared" si="381"/>
        <v>5745950</v>
      </c>
      <c r="Q754" s="41">
        <f t="shared" si="382"/>
        <v>353354038.79963976</v>
      </c>
      <c r="R754" s="41">
        <f t="shared" si="383"/>
        <v>0</v>
      </c>
      <c r="S754" s="56" t="s">
        <v>513</v>
      </c>
      <c r="T754" s="56" t="s">
        <v>293</v>
      </c>
      <c r="U754" s="2" t="e">
        <f>VLOOKUP(I754,RATES!K$2:L$952,2,FALSE)</f>
        <v>#N/A</v>
      </c>
    </row>
    <row r="755" spans="1:21" s="2" customFormat="1" ht="15" customHeight="1" outlineLevel="2" x14ac:dyDescent="0.25">
      <c r="A755" s="6">
        <v>33</v>
      </c>
      <c r="B755" s="6" t="s">
        <v>56</v>
      </c>
      <c r="C755" s="6" t="s">
        <v>286</v>
      </c>
      <c r="D755" s="6" t="s">
        <v>43</v>
      </c>
      <c r="E755" s="6" t="s">
        <v>47</v>
      </c>
      <c r="F755" s="6" t="s">
        <v>79</v>
      </c>
      <c r="G755" s="6" t="s">
        <v>168</v>
      </c>
      <c r="H755" s="13" t="s">
        <v>248</v>
      </c>
      <c r="I755" s="13" t="str">
        <f t="shared" si="380"/>
        <v>S/C-EJECUCION</v>
      </c>
      <c r="J755" s="17" t="s">
        <v>439</v>
      </c>
      <c r="K755" s="29">
        <v>850348800</v>
      </c>
      <c r="L755" s="41">
        <v>0</v>
      </c>
      <c r="M755" s="29">
        <v>850348800</v>
      </c>
      <c r="N755" s="41">
        <v>0</v>
      </c>
      <c r="O755" s="204">
        <v>135539820</v>
      </c>
      <c r="P755" s="41">
        <f t="shared" si="381"/>
        <v>135539820</v>
      </c>
      <c r="Q755" s="41">
        <f t="shared" si="382"/>
        <v>714808980</v>
      </c>
      <c r="R755" s="41">
        <f t="shared" si="383"/>
        <v>0</v>
      </c>
      <c r="S755" s="56" t="s">
        <v>440</v>
      </c>
      <c r="T755" s="56" t="s">
        <v>10</v>
      </c>
      <c r="U755" s="2" t="e">
        <f>VLOOKUP(I755,RATES!K$2:L$952,2,FALSE)</f>
        <v>#N/A</v>
      </c>
    </row>
    <row r="756" spans="1:21" s="2" customFormat="1" ht="15" customHeight="1" outlineLevel="2" x14ac:dyDescent="0.25">
      <c r="A756" s="6">
        <v>29</v>
      </c>
      <c r="B756" s="6" t="s">
        <v>56</v>
      </c>
      <c r="C756" s="6" t="s">
        <v>274</v>
      </c>
      <c r="D756" s="6" t="s">
        <v>43</v>
      </c>
      <c r="E756" s="6" t="s">
        <v>47</v>
      </c>
      <c r="F756" s="6" t="s">
        <v>88</v>
      </c>
      <c r="G756" s="6" t="s">
        <v>168</v>
      </c>
      <c r="H756" s="13">
        <v>30458546</v>
      </c>
      <c r="I756" s="13" t="str">
        <f t="shared" si="380"/>
        <v>30458546-EJECUCION</v>
      </c>
      <c r="J756" s="17" t="s">
        <v>430</v>
      </c>
      <c r="K756" s="29">
        <v>404955000</v>
      </c>
      <c r="L756" s="41">
        <v>0</v>
      </c>
      <c r="M756" s="41">
        <v>404955000</v>
      </c>
      <c r="N756" s="41">
        <v>0</v>
      </c>
      <c r="O756" s="203">
        <v>0</v>
      </c>
      <c r="P756" s="41">
        <f t="shared" si="381"/>
        <v>0</v>
      </c>
      <c r="Q756" s="41">
        <f t="shared" si="382"/>
        <v>404955000</v>
      </c>
      <c r="R756" s="41">
        <f t="shared" si="383"/>
        <v>0</v>
      </c>
      <c r="S756" s="56" t="s">
        <v>414</v>
      </c>
      <c r="T756" s="56" t="s">
        <v>10</v>
      </c>
      <c r="U756" s="2">
        <f>VLOOKUP(I756,RATES!K$2:L$952,2,FALSE)</f>
        <v>0</v>
      </c>
    </row>
    <row r="757" spans="1:21" outlineLevel="2" x14ac:dyDescent="0.25">
      <c r="A757" s="8"/>
      <c r="B757" s="8"/>
      <c r="C757" s="8"/>
      <c r="D757" s="8"/>
      <c r="E757" s="8"/>
      <c r="F757" s="8"/>
      <c r="G757" s="8"/>
      <c r="H757" s="12"/>
      <c r="I757" s="12"/>
      <c r="J757" s="16" t="s">
        <v>336</v>
      </c>
      <c r="K757" s="30">
        <f t="shared" ref="K757:R757" si="384">SUBTOTAL(9,K747:K756)</f>
        <v>3374871494.3989191</v>
      </c>
      <c r="L757" s="30">
        <f t="shared" si="384"/>
        <v>525767420</v>
      </c>
      <c r="M757" s="30">
        <f t="shared" si="384"/>
        <v>2824290982.3989191</v>
      </c>
      <c r="N757" s="30">
        <f t="shared" si="384"/>
        <v>83944</v>
      </c>
      <c r="O757" s="30">
        <f t="shared" si="384"/>
        <v>170438642</v>
      </c>
      <c r="P757" s="30">
        <f t="shared" si="384"/>
        <v>170522586</v>
      </c>
      <c r="Q757" s="30">
        <f t="shared" si="384"/>
        <v>2653768396.3989191</v>
      </c>
      <c r="R757" s="30">
        <f t="shared" si="384"/>
        <v>24813092</v>
      </c>
      <c r="S757" s="55"/>
      <c r="T757" s="55"/>
    </row>
    <row r="758" spans="1:21" outlineLevel="2" x14ac:dyDescent="0.25">
      <c r="A758" s="8"/>
      <c r="B758" s="8"/>
      <c r="C758" s="8"/>
      <c r="D758" s="8"/>
      <c r="E758" s="8"/>
      <c r="F758" s="8"/>
      <c r="G758" s="8"/>
      <c r="H758" s="12"/>
      <c r="I758" s="12"/>
      <c r="J758" s="18"/>
      <c r="K758" s="28"/>
      <c r="L758" s="40"/>
      <c r="M758" s="40"/>
      <c r="N758" s="40"/>
      <c r="O758" s="40"/>
      <c r="P758" s="40"/>
      <c r="Q758" s="40"/>
      <c r="R758" s="40"/>
      <c r="S758" s="55"/>
      <c r="T758" s="55"/>
    </row>
    <row r="759" spans="1:21" outlineLevel="2" x14ac:dyDescent="0.25">
      <c r="A759" s="8"/>
      <c r="B759" s="8"/>
      <c r="C759" s="8"/>
      <c r="D759" s="8"/>
      <c r="E759" s="8"/>
      <c r="F759" s="8"/>
      <c r="G759" s="8"/>
      <c r="H759" s="12"/>
      <c r="I759" s="12"/>
      <c r="J759" s="16" t="s">
        <v>278</v>
      </c>
      <c r="K759" s="28"/>
      <c r="L759" s="40"/>
      <c r="M759" s="40"/>
      <c r="N759" s="40"/>
      <c r="O759" s="40"/>
      <c r="P759" s="40"/>
      <c r="Q759" s="40"/>
      <c r="R759" s="40"/>
      <c r="S759" s="55"/>
      <c r="T759" s="55"/>
    </row>
    <row r="760" spans="1:21" s="2" customFormat="1" ht="15" customHeight="1" outlineLevel="2" x14ac:dyDescent="0.25">
      <c r="A760" s="6">
        <v>31</v>
      </c>
      <c r="B760" s="6" t="s">
        <v>11</v>
      </c>
      <c r="C760" s="6" t="s">
        <v>275</v>
      </c>
      <c r="D760" s="6" t="s">
        <v>43</v>
      </c>
      <c r="E760" s="6" t="s">
        <v>47</v>
      </c>
      <c r="F760" s="6" t="s">
        <v>88</v>
      </c>
      <c r="G760" s="6" t="s">
        <v>168</v>
      </c>
      <c r="H760" s="13">
        <v>30384677</v>
      </c>
      <c r="I760" s="13" t="str">
        <f t="shared" ref="I760:I761" si="385">CONCATENATE(H760,"-",G760)</f>
        <v>30384677-EJECUCION</v>
      </c>
      <c r="J760" s="17" t="s">
        <v>259</v>
      </c>
      <c r="K760" s="29">
        <v>25266986000</v>
      </c>
      <c r="L760" s="41">
        <v>0</v>
      </c>
      <c r="M760" s="41">
        <f>1000000000+50136056</f>
        <v>1050136056</v>
      </c>
      <c r="N760" s="41">
        <v>0</v>
      </c>
      <c r="O760" s="41">
        <v>0</v>
      </c>
      <c r="P760" s="41">
        <f t="shared" ref="P760:P761" si="386">N760+O760</f>
        <v>0</v>
      </c>
      <c r="Q760" s="41">
        <f t="shared" ref="Q760:Q761" si="387">M760-P760</f>
        <v>1050136056</v>
      </c>
      <c r="R760" s="41">
        <f>K760-(L760+M760)</f>
        <v>24216849944</v>
      </c>
      <c r="S760" s="56" t="s">
        <v>281</v>
      </c>
      <c r="T760" s="56" t="s">
        <v>8</v>
      </c>
      <c r="U760" s="2">
        <f>VLOOKUP(I760,RATES!K$2:L$952,2,FALSE)</f>
        <v>0</v>
      </c>
    </row>
    <row r="761" spans="1:21" s="2" customFormat="1" ht="15" customHeight="1" outlineLevel="2" x14ac:dyDescent="0.25">
      <c r="A761" s="6">
        <v>31</v>
      </c>
      <c r="B761" s="6" t="s">
        <v>11</v>
      </c>
      <c r="C761" s="6" t="s">
        <v>274</v>
      </c>
      <c r="D761" s="6" t="s">
        <v>43</v>
      </c>
      <c r="E761" s="6" t="s">
        <v>47</v>
      </c>
      <c r="F761" s="6" t="s">
        <v>558</v>
      </c>
      <c r="G761" s="6" t="s">
        <v>9</v>
      </c>
      <c r="H761" s="13">
        <v>30135200</v>
      </c>
      <c r="I761" s="13" t="str">
        <f t="shared" si="385"/>
        <v>30135200-DISEÑO</v>
      </c>
      <c r="J761" s="17" t="s">
        <v>269</v>
      </c>
      <c r="K761" s="29">
        <v>50167000</v>
      </c>
      <c r="L761" s="41">
        <v>0</v>
      </c>
      <c r="M761" s="41">
        <v>10000000</v>
      </c>
      <c r="N761" s="41">
        <v>0</v>
      </c>
      <c r="O761" s="41">
        <v>0</v>
      </c>
      <c r="P761" s="41">
        <f t="shared" si="386"/>
        <v>0</v>
      </c>
      <c r="Q761" s="41">
        <f t="shared" si="387"/>
        <v>10000000</v>
      </c>
      <c r="R761" s="41">
        <f>K761-(L761+M761)</f>
        <v>40167000</v>
      </c>
      <c r="S761" s="56" t="s">
        <v>281</v>
      </c>
      <c r="T761" s="56" t="s">
        <v>415</v>
      </c>
      <c r="U761" s="2" t="e">
        <f>VLOOKUP(I761,RATES!K$2:L$952,2,FALSE)</f>
        <v>#N/A</v>
      </c>
    </row>
    <row r="762" spans="1:21" outlineLevel="2" x14ac:dyDescent="0.25">
      <c r="A762" s="8"/>
      <c r="B762" s="8"/>
      <c r="C762" s="8"/>
      <c r="D762" s="8"/>
      <c r="E762" s="8"/>
      <c r="F762" s="8"/>
      <c r="G762" s="8"/>
      <c r="H762" s="12"/>
      <c r="I762" s="12"/>
      <c r="J762" s="16" t="s">
        <v>291</v>
      </c>
      <c r="K762" s="30">
        <f t="shared" ref="K762:R762" si="388">SUBTOTAL(9,K760:K761)</f>
        <v>25317153000</v>
      </c>
      <c r="L762" s="30">
        <f t="shared" si="388"/>
        <v>0</v>
      </c>
      <c r="M762" s="30">
        <f t="shared" si="388"/>
        <v>1060136056</v>
      </c>
      <c r="N762" s="30">
        <f t="shared" si="388"/>
        <v>0</v>
      </c>
      <c r="O762" s="30">
        <f t="shared" si="388"/>
        <v>0</v>
      </c>
      <c r="P762" s="30">
        <f t="shared" si="388"/>
        <v>0</v>
      </c>
      <c r="Q762" s="30">
        <f t="shared" si="388"/>
        <v>1060136056</v>
      </c>
      <c r="R762" s="30">
        <f t="shared" si="388"/>
        <v>24257016944</v>
      </c>
      <c r="S762" s="55"/>
      <c r="T762" s="55"/>
    </row>
    <row r="763" spans="1:21" outlineLevel="2" x14ac:dyDescent="0.25">
      <c r="A763" s="8"/>
      <c r="B763" s="8"/>
      <c r="C763" s="8"/>
      <c r="D763" s="8"/>
      <c r="E763" s="8"/>
      <c r="F763" s="8"/>
      <c r="G763" s="8"/>
      <c r="H763" s="12"/>
      <c r="I763" s="12"/>
      <c r="J763" s="18"/>
      <c r="K763" s="28"/>
      <c r="L763" s="40"/>
      <c r="M763" s="40"/>
      <c r="N763" s="40"/>
      <c r="O763" s="40"/>
      <c r="P763" s="40"/>
      <c r="Q763" s="40"/>
      <c r="R763" s="40"/>
      <c r="S763" s="55"/>
      <c r="T763" s="55"/>
    </row>
    <row r="764" spans="1:21" outlineLevel="1" x14ac:dyDescent="0.25">
      <c r="A764" s="8"/>
      <c r="B764" s="8"/>
      <c r="C764" s="8"/>
      <c r="D764" s="8"/>
      <c r="E764" s="9"/>
      <c r="F764" s="8"/>
      <c r="G764" s="8"/>
      <c r="H764" s="12"/>
      <c r="I764" s="12"/>
      <c r="J764" s="19" t="s">
        <v>209</v>
      </c>
      <c r="K764" s="31">
        <f t="shared" ref="K764:R764" si="389">K762+K757+K744</f>
        <v>65329865731.398918</v>
      </c>
      <c r="L764" s="31">
        <f t="shared" si="389"/>
        <v>21832792644</v>
      </c>
      <c r="M764" s="31">
        <f t="shared" si="389"/>
        <v>8676128166.3989182</v>
      </c>
      <c r="N764" s="31">
        <f t="shared" si="389"/>
        <v>83944</v>
      </c>
      <c r="O764" s="31">
        <f t="shared" si="389"/>
        <v>840144693</v>
      </c>
      <c r="P764" s="31">
        <f t="shared" si="389"/>
        <v>840228637</v>
      </c>
      <c r="Q764" s="31">
        <f t="shared" si="389"/>
        <v>7835899529.3989191</v>
      </c>
      <c r="R764" s="31">
        <f t="shared" si="389"/>
        <v>34820944921</v>
      </c>
      <c r="S764" s="55"/>
      <c r="T764" s="55"/>
    </row>
    <row r="765" spans="1:21" s="3" customFormat="1" outlineLevel="1" x14ac:dyDescent="0.25">
      <c r="A765" s="8"/>
      <c r="B765" s="8"/>
      <c r="C765" s="8"/>
      <c r="D765" s="8"/>
      <c r="E765" s="9"/>
      <c r="F765" s="8"/>
      <c r="G765" s="8"/>
      <c r="H765" s="12"/>
      <c r="I765" s="12"/>
      <c r="J765" s="20"/>
      <c r="K765" s="32"/>
      <c r="L765" s="42"/>
      <c r="M765" s="42"/>
      <c r="N765" s="42"/>
      <c r="O765" s="42"/>
      <c r="P765" s="42"/>
      <c r="Q765" s="42"/>
      <c r="R765" s="42"/>
      <c r="S765" s="55"/>
      <c r="T765" s="55"/>
    </row>
    <row r="766" spans="1:21" ht="18.75" outlineLevel="1" x14ac:dyDescent="0.3">
      <c r="A766" s="8"/>
      <c r="B766" s="8"/>
      <c r="C766" s="8"/>
      <c r="D766" s="8"/>
      <c r="E766" s="9"/>
      <c r="F766" s="8"/>
      <c r="G766" s="8"/>
      <c r="H766" s="12"/>
      <c r="I766" s="12"/>
      <c r="J766" s="53" t="s">
        <v>236</v>
      </c>
      <c r="K766" s="54">
        <f>K764+K735+K716+K686+K665</f>
        <v>98736944133.398926</v>
      </c>
      <c r="L766" s="54">
        <f>L764+L735+L716+L686+L665</f>
        <v>29541980043</v>
      </c>
      <c r="M766" s="54">
        <f t="shared" ref="M766:R766" si="390">M764+M735+M716+M686+M665</f>
        <v>14924852489.398918</v>
      </c>
      <c r="N766" s="54">
        <f t="shared" si="390"/>
        <v>71837988</v>
      </c>
      <c r="O766" s="54">
        <f t="shared" si="390"/>
        <v>1598848975</v>
      </c>
      <c r="P766" s="54">
        <f t="shared" si="390"/>
        <v>1670686963</v>
      </c>
      <c r="Q766" s="54">
        <f t="shared" si="390"/>
        <v>13254165526.398918</v>
      </c>
      <c r="R766" s="54">
        <f t="shared" si="390"/>
        <v>54270111601</v>
      </c>
      <c r="S766" s="55"/>
      <c r="T766" s="55"/>
    </row>
    <row r="767" spans="1:21" s="3" customFormat="1" outlineLevel="1" x14ac:dyDescent="0.25">
      <c r="A767" s="8"/>
      <c r="B767" s="8"/>
      <c r="C767" s="8"/>
      <c r="D767" s="8"/>
      <c r="E767" s="9"/>
      <c r="F767" s="8"/>
      <c r="G767" s="8"/>
      <c r="H767" s="12"/>
      <c r="I767" s="12"/>
      <c r="J767" s="20"/>
      <c r="K767" s="32"/>
      <c r="L767" s="42"/>
      <c r="M767" s="42"/>
      <c r="N767" s="42"/>
      <c r="O767" s="42"/>
      <c r="P767" s="42"/>
      <c r="Q767" s="42"/>
      <c r="R767" s="42"/>
      <c r="S767" s="55"/>
      <c r="T767" s="55"/>
    </row>
    <row r="768" spans="1:21" s="3" customFormat="1" ht="21" outlineLevel="1" x14ac:dyDescent="0.35">
      <c r="A768" s="8"/>
      <c r="B768" s="8"/>
      <c r="C768" s="8"/>
      <c r="D768" s="8"/>
      <c r="E768" s="9"/>
      <c r="F768" s="8"/>
      <c r="G768" s="8"/>
      <c r="H768" s="12"/>
      <c r="I768" s="12"/>
      <c r="J768" s="61" t="s">
        <v>445</v>
      </c>
      <c r="K768" s="32"/>
      <c r="L768" s="42"/>
      <c r="M768" s="42"/>
      <c r="N768" s="42"/>
      <c r="O768" s="42"/>
      <c r="P768" s="42"/>
      <c r="Q768" s="42"/>
      <c r="R768" s="42"/>
      <c r="S768" s="55"/>
      <c r="T768" s="55"/>
    </row>
    <row r="769" spans="1:21" s="3" customFormat="1" outlineLevel="1" x14ac:dyDescent="0.25">
      <c r="A769" s="8"/>
      <c r="B769" s="8"/>
      <c r="C769" s="8"/>
      <c r="D769" s="8"/>
      <c r="E769" s="9"/>
      <c r="F769" s="8"/>
      <c r="G769" s="8"/>
      <c r="H769" s="12"/>
      <c r="I769" s="12"/>
      <c r="J769" s="20"/>
      <c r="K769" s="32"/>
      <c r="L769" s="42"/>
      <c r="M769" s="42"/>
      <c r="N769" s="42"/>
      <c r="O769" s="42"/>
      <c r="P769" s="42"/>
      <c r="Q769" s="42"/>
      <c r="R769" s="42"/>
      <c r="S769" s="55"/>
      <c r="T769" s="55"/>
    </row>
    <row r="770" spans="1:21" s="3" customFormat="1" outlineLevel="1" x14ac:dyDescent="0.25">
      <c r="A770" s="8"/>
      <c r="B770" s="8"/>
      <c r="C770" s="8"/>
      <c r="D770" s="8"/>
      <c r="E770" s="9"/>
      <c r="F770" s="8"/>
      <c r="G770" s="8"/>
      <c r="H770" s="12"/>
      <c r="I770" s="12"/>
      <c r="J770" s="16" t="s">
        <v>278</v>
      </c>
      <c r="K770" s="32"/>
      <c r="L770" s="42"/>
      <c r="M770" s="42"/>
      <c r="N770" s="42"/>
      <c r="O770" s="42"/>
      <c r="P770" s="42"/>
      <c r="Q770" s="42"/>
      <c r="R770" s="42"/>
      <c r="S770" s="55"/>
      <c r="T770" s="55"/>
    </row>
    <row r="771" spans="1:21" s="2" customFormat="1" ht="15" customHeight="1" outlineLevel="2" x14ac:dyDescent="0.25">
      <c r="A771" s="6">
        <v>29</v>
      </c>
      <c r="B771" s="6" t="s">
        <v>11</v>
      </c>
      <c r="C771" s="6" t="s">
        <v>276</v>
      </c>
      <c r="D771" s="6" t="s">
        <v>445</v>
      </c>
      <c r="E771" s="6" t="s">
        <v>48</v>
      </c>
      <c r="F771" s="6" t="s">
        <v>558</v>
      </c>
      <c r="G771" s="6" t="s">
        <v>168</v>
      </c>
      <c r="H771" s="13" t="s">
        <v>453</v>
      </c>
      <c r="I771" s="13" t="str">
        <f t="shared" ref="I771:I774" si="391">CONCATENATE(H771,"-",G771)</f>
        <v>SC-EJECUCION</v>
      </c>
      <c r="J771" s="17" t="s">
        <v>517</v>
      </c>
      <c r="K771" s="29">
        <v>550000000</v>
      </c>
      <c r="L771" s="41">
        <v>0</v>
      </c>
      <c r="M771" s="41">
        <v>448000000</v>
      </c>
      <c r="N771" s="41">
        <v>0</v>
      </c>
      <c r="O771" s="41">
        <v>0</v>
      </c>
      <c r="P771" s="41">
        <f t="shared" ref="P771:P774" si="392">N771+O771</f>
        <v>0</v>
      </c>
      <c r="Q771" s="41">
        <f t="shared" ref="Q771:Q774" si="393">M771-P771</f>
        <v>448000000</v>
      </c>
      <c r="R771" s="41">
        <f>K771-(L771+M771)</f>
        <v>102000000</v>
      </c>
      <c r="S771" s="56" t="s">
        <v>282</v>
      </c>
      <c r="T771" s="56" t="s">
        <v>10</v>
      </c>
      <c r="U771" s="2" t="e">
        <f>VLOOKUP(I771,RATES!K$2:L$952,2,FALSE)</f>
        <v>#N/A</v>
      </c>
    </row>
    <row r="772" spans="1:21" s="2" customFormat="1" ht="15" customHeight="1" outlineLevel="2" x14ac:dyDescent="0.25">
      <c r="A772" s="6">
        <v>29</v>
      </c>
      <c r="B772" s="6" t="s">
        <v>11</v>
      </c>
      <c r="C772" s="6" t="s">
        <v>276</v>
      </c>
      <c r="D772" s="6" t="s">
        <v>445</v>
      </c>
      <c r="E772" s="6" t="s">
        <v>48</v>
      </c>
      <c r="F772" s="6" t="s">
        <v>558</v>
      </c>
      <c r="G772" s="6" t="s">
        <v>168</v>
      </c>
      <c r="H772" s="13" t="s">
        <v>453</v>
      </c>
      <c r="I772" s="13" t="str">
        <f t="shared" si="391"/>
        <v>SC-EJECUCION</v>
      </c>
      <c r="J772" s="17" t="s">
        <v>518</v>
      </c>
      <c r="K772" s="29">
        <v>750000000</v>
      </c>
      <c r="L772" s="41">
        <v>0</v>
      </c>
      <c r="M772" s="41">
        <v>750000000</v>
      </c>
      <c r="N772" s="41">
        <v>0</v>
      </c>
      <c r="O772" s="41">
        <v>0</v>
      </c>
      <c r="P772" s="41">
        <f t="shared" si="392"/>
        <v>0</v>
      </c>
      <c r="Q772" s="41">
        <f t="shared" si="393"/>
        <v>750000000</v>
      </c>
      <c r="R772" s="41">
        <f>K772-(L772+M772)</f>
        <v>0</v>
      </c>
      <c r="S772" s="56" t="s">
        <v>282</v>
      </c>
      <c r="T772" s="56" t="s">
        <v>10</v>
      </c>
      <c r="U772" s="2" t="e">
        <f>VLOOKUP(I772,RATES!K$2:L$952,2,FALSE)</f>
        <v>#N/A</v>
      </c>
    </row>
    <row r="773" spans="1:21" s="2" customFormat="1" ht="15" customHeight="1" outlineLevel="2" x14ac:dyDescent="0.25">
      <c r="A773" s="6">
        <v>31</v>
      </c>
      <c r="B773" s="6" t="s">
        <v>11</v>
      </c>
      <c r="C773" s="6" t="s">
        <v>276</v>
      </c>
      <c r="D773" s="6" t="s">
        <v>445</v>
      </c>
      <c r="E773" s="6" t="s">
        <v>31</v>
      </c>
      <c r="F773" s="6" t="s">
        <v>558</v>
      </c>
      <c r="G773" s="6" t="s">
        <v>168</v>
      </c>
      <c r="H773" s="13">
        <v>30128503</v>
      </c>
      <c r="I773" s="13" t="str">
        <f t="shared" si="391"/>
        <v>30128503-EJECUCION</v>
      </c>
      <c r="J773" s="17" t="s">
        <v>378</v>
      </c>
      <c r="K773" s="29">
        <v>581779000</v>
      </c>
      <c r="L773" s="41">
        <v>0</v>
      </c>
      <c r="M773" s="41">
        <v>200000000</v>
      </c>
      <c r="N773" s="41">
        <v>0</v>
      </c>
      <c r="O773" s="41">
        <v>0</v>
      </c>
      <c r="P773" s="41">
        <f t="shared" si="392"/>
        <v>0</v>
      </c>
      <c r="Q773" s="41">
        <f t="shared" si="393"/>
        <v>200000000</v>
      </c>
      <c r="R773" s="41">
        <f>K773-(L773+M773)</f>
        <v>381779000</v>
      </c>
      <c r="S773" s="56" t="s">
        <v>512</v>
      </c>
      <c r="T773" s="56" t="s">
        <v>8</v>
      </c>
      <c r="U773" s="2" t="str">
        <f>VLOOKUP(I773,RATES!K$2:L$952,2,FALSE)</f>
        <v>RS</v>
      </c>
    </row>
    <row r="774" spans="1:21" s="2" customFormat="1" ht="15" customHeight="1" outlineLevel="2" x14ac:dyDescent="0.25">
      <c r="A774" s="6">
        <v>29</v>
      </c>
      <c r="B774" s="6" t="s">
        <v>11</v>
      </c>
      <c r="C774" s="6" t="s">
        <v>276</v>
      </c>
      <c r="D774" s="6" t="s">
        <v>445</v>
      </c>
      <c r="E774" s="6" t="s">
        <v>24</v>
      </c>
      <c r="F774" s="6" t="s">
        <v>558</v>
      </c>
      <c r="G774" s="6" t="s">
        <v>168</v>
      </c>
      <c r="H774" s="13">
        <v>30450875</v>
      </c>
      <c r="I774" s="13" t="str">
        <f t="shared" si="391"/>
        <v>30450875-EJECUCION</v>
      </c>
      <c r="J774" s="17" t="s">
        <v>425</v>
      </c>
      <c r="K774" s="29">
        <v>324231000</v>
      </c>
      <c r="L774" s="41">
        <v>0</v>
      </c>
      <c r="M774" s="41">
        <v>324231000</v>
      </c>
      <c r="N774" s="41">
        <v>0</v>
      </c>
      <c r="O774" s="41">
        <v>0</v>
      </c>
      <c r="P774" s="41">
        <f t="shared" si="392"/>
        <v>0</v>
      </c>
      <c r="Q774" s="41">
        <f t="shared" si="393"/>
        <v>324231000</v>
      </c>
      <c r="R774" s="41">
        <f>K774-(L774+M774)</f>
        <v>0</v>
      </c>
      <c r="S774" s="56" t="s">
        <v>281</v>
      </c>
      <c r="T774" s="56" t="s">
        <v>10</v>
      </c>
      <c r="U774" s="2" t="e">
        <f>VLOOKUP(I774,RATES!K$2:L$952,2,FALSE)</f>
        <v>#N/A</v>
      </c>
    </row>
    <row r="775" spans="1:21" s="3" customFormat="1" outlineLevel="1" x14ac:dyDescent="0.25">
      <c r="A775" s="8"/>
      <c r="B775" s="8"/>
      <c r="C775" s="8"/>
      <c r="D775" s="8"/>
      <c r="E775" s="9"/>
      <c r="F775" s="8"/>
      <c r="G775" s="8"/>
      <c r="H775" s="12"/>
      <c r="I775" s="12"/>
      <c r="J775" s="16" t="s">
        <v>291</v>
      </c>
      <c r="K775" s="30">
        <f t="shared" ref="K775:R775" si="394">SUBTOTAL(9,K771:K774)</f>
        <v>2206010000</v>
      </c>
      <c r="L775" s="30">
        <f t="shared" si="394"/>
        <v>0</v>
      </c>
      <c r="M775" s="30">
        <f t="shared" si="394"/>
        <v>1722231000</v>
      </c>
      <c r="N775" s="30">
        <f t="shared" si="394"/>
        <v>0</v>
      </c>
      <c r="O775" s="30">
        <f t="shared" si="394"/>
        <v>0</v>
      </c>
      <c r="P775" s="30">
        <f t="shared" si="394"/>
        <v>0</v>
      </c>
      <c r="Q775" s="30">
        <f t="shared" si="394"/>
        <v>1722231000</v>
      </c>
      <c r="R775" s="30">
        <f t="shared" si="394"/>
        <v>483779000</v>
      </c>
      <c r="S775" s="55"/>
      <c r="T775" s="55"/>
    </row>
    <row r="776" spans="1:21" s="3" customFormat="1" outlineLevel="1" x14ac:dyDescent="0.25">
      <c r="A776" s="8"/>
      <c r="B776" s="8"/>
      <c r="C776" s="8"/>
      <c r="D776" s="8"/>
      <c r="E776" s="9"/>
      <c r="F776" s="8"/>
      <c r="G776" s="8"/>
      <c r="H776" s="12"/>
      <c r="I776" s="12"/>
      <c r="J776" s="20"/>
      <c r="K776" s="32"/>
      <c r="L776" s="42"/>
      <c r="M776" s="42"/>
      <c r="N776" s="42"/>
      <c r="O776" s="42"/>
      <c r="P776" s="42"/>
      <c r="Q776" s="42"/>
      <c r="R776" s="42"/>
      <c r="S776" s="55"/>
      <c r="T776" s="55"/>
    </row>
    <row r="777" spans="1:21" s="3" customFormat="1" ht="18.75" outlineLevel="1" x14ac:dyDescent="0.3">
      <c r="A777" s="8"/>
      <c r="B777" s="8"/>
      <c r="C777" s="8"/>
      <c r="D777" s="8"/>
      <c r="E777" s="9"/>
      <c r="F777" s="8"/>
      <c r="G777" s="8"/>
      <c r="H777" s="12"/>
      <c r="I777" s="12"/>
      <c r="J777" s="62" t="s">
        <v>452</v>
      </c>
      <c r="K777" s="63">
        <f>K775</f>
        <v>2206010000</v>
      </c>
      <c r="L777" s="63">
        <f>L775</f>
        <v>0</v>
      </c>
      <c r="M777" s="63">
        <f t="shared" ref="M777:R777" si="395">M775</f>
        <v>1722231000</v>
      </c>
      <c r="N777" s="63">
        <f t="shared" si="395"/>
        <v>0</v>
      </c>
      <c r="O777" s="63">
        <f t="shared" si="395"/>
        <v>0</v>
      </c>
      <c r="P777" s="63">
        <f t="shared" si="395"/>
        <v>0</v>
      </c>
      <c r="Q777" s="63">
        <f t="shared" si="395"/>
        <v>1722231000</v>
      </c>
      <c r="R777" s="63">
        <f t="shared" si="395"/>
        <v>483779000</v>
      </c>
      <c r="S777" s="55"/>
      <c r="T777" s="55"/>
    </row>
    <row r="778" spans="1:21" s="3" customFormat="1" outlineLevel="1" x14ac:dyDescent="0.25">
      <c r="A778" s="8"/>
      <c r="B778" s="8"/>
      <c r="C778" s="8"/>
      <c r="D778" s="8"/>
      <c r="E778" s="9"/>
      <c r="F778" s="8"/>
      <c r="G778" s="8"/>
      <c r="H778" s="12"/>
      <c r="I778" s="12"/>
      <c r="J778" s="20"/>
      <c r="K778" s="32"/>
      <c r="L778" s="42"/>
      <c r="M778" s="42"/>
      <c r="N778" s="42"/>
      <c r="O778" s="42"/>
      <c r="P778" s="42"/>
      <c r="Q778" s="42"/>
      <c r="R778" s="42"/>
      <c r="S778" s="55"/>
      <c r="T778" s="55"/>
    </row>
    <row r="779" spans="1:21" s="3" customFormat="1" ht="21" outlineLevel="1" x14ac:dyDescent="0.35">
      <c r="A779" s="8"/>
      <c r="B779" s="8"/>
      <c r="C779" s="8"/>
      <c r="D779" s="8"/>
      <c r="E779" s="9"/>
      <c r="F779" s="8"/>
      <c r="G779" s="8"/>
      <c r="H779" s="12"/>
      <c r="I779" s="12"/>
      <c r="J779" s="61" t="s">
        <v>237</v>
      </c>
      <c r="K779" s="32"/>
      <c r="L779" s="42"/>
      <c r="M779" s="42"/>
      <c r="N779" s="42"/>
      <c r="O779" s="42"/>
      <c r="P779" s="42"/>
      <c r="Q779" s="42"/>
      <c r="R779" s="42"/>
      <c r="S779" s="55"/>
      <c r="T779" s="55"/>
    </row>
    <row r="780" spans="1:21" s="3" customFormat="1" outlineLevel="1" x14ac:dyDescent="0.25">
      <c r="A780" s="8"/>
      <c r="B780" s="8"/>
      <c r="C780" s="8"/>
      <c r="D780" s="8"/>
      <c r="E780" s="9"/>
      <c r="F780" s="8"/>
      <c r="G780" s="8"/>
      <c r="H780" s="12"/>
      <c r="I780" s="12"/>
      <c r="J780" s="16" t="s">
        <v>271</v>
      </c>
      <c r="K780" s="32"/>
      <c r="L780" s="42"/>
      <c r="M780" s="42"/>
      <c r="N780" s="42"/>
      <c r="O780" s="42"/>
      <c r="P780" s="42"/>
      <c r="Q780" s="42"/>
      <c r="R780" s="42"/>
      <c r="S780" s="55"/>
      <c r="T780" s="55"/>
    </row>
    <row r="781" spans="1:21" s="2" customFormat="1" ht="15" customHeight="1" outlineLevel="2" x14ac:dyDescent="0.25">
      <c r="A781" s="6">
        <v>33</v>
      </c>
      <c r="B781" s="6" t="s">
        <v>5</v>
      </c>
      <c r="C781" s="6" t="s">
        <v>275</v>
      </c>
      <c r="D781" s="6" t="s">
        <v>48</v>
      </c>
      <c r="E781" s="6" t="s">
        <v>48</v>
      </c>
      <c r="F781" s="6" t="s">
        <v>558</v>
      </c>
      <c r="G781" s="6" t="s">
        <v>168</v>
      </c>
      <c r="H781" s="13">
        <v>30429222</v>
      </c>
      <c r="I781" s="13" t="str">
        <f>CONCATENATE(H781,"-",G781)</f>
        <v>30429222-EJECUCION</v>
      </c>
      <c r="J781" s="17" t="s">
        <v>260</v>
      </c>
      <c r="K781" s="29">
        <v>4529449000</v>
      </c>
      <c r="L781" s="41">
        <v>995670000</v>
      </c>
      <c r="M781" s="41">
        <v>2000000000</v>
      </c>
      <c r="N781" s="41">
        <v>0</v>
      </c>
      <c r="O781" s="41">
        <v>0</v>
      </c>
      <c r="P781" s="41">
        <f>N781+O781</f>
        <v>0</v>
      </c>
      <c r="Q781" s="41">
        <f>M781-P781</f>
        <v>2000000000</v>
      </c>
      <c r="R781" s="41">
        <f>K781-(L781+M781)</f>
        <v>1533779000</v>
      </c>
      <c r="S781" s="56" t="s">
        <v>273</v>
      </c>
      <c r="T781" s="56" t="s">
        <v>12</v>
      </c>
      <c r="U781" s="2" t="e">
        <f>VLOOKUP(I781,RATES!K$2:L$952,2,FALSE)</f>
        <v>#N/A</v>
      </c>
    </row>
    <row r="782" spans="1:21" outlineLevel="2" x14ac:dyDescent="0.25">
      <c r="A782" s="8"/>
      <c r="B782" s="8"/>
      <c r="C782" s="8"/>
      <c r="D782" s="8"/>
      <c r="E782" s="8"/>
      <c r="F782" s="8"/>
      <c r="G782" s="8"/>
      <c r="H782" s="12"/>
      <c r="I782" s="12"/>
      <c r="J782" s="22" t="s">
        <v>435</v>
      </c>
      <c r="K782" s="33">
        <f t="shared" ref="K782:R782" si="396">SUBTOTAL(9,K781:K781)</f>
        <v>4529449000</v>
      </c>
      <c r="L782" s="33">
        <f t="shared" si="396"/>
        <v>995670000</v>
      </c>
      <c r="M782" s="33">
        <f t="shared" si="396"/>
        <v>2000000000</v>
      </c>
      <c r="N782" s="33">
        <f t="shared" si="396"/>
        <v>0</v>
      </c>
      <c r="O782" s="33">
        <f t="shared" si="396"/>
        <v>0</v>
      </c>
      <c r="P782" s="33">
        <f t="shared" si="396"/>
        <v>0</v>
      </c>
      <c r="Q782" s="33">
        <f t="shared" si="396"/>
        <v>2000000000</v>
      </c>
      <c r="R782" s="33">
        <f t="shared" si="396"/>
        <v>1533779000</v>
      </c>
      <c r="S782" s="55"/>
      <c r="T782" s="55"/>
    </row>
    <row r="783" spans="1:21" outlineLevel="2" x14ac:dyDescent="0.25">
      <c r="A783" s="8"/>
      <c r="B783" s="8"/>
      <c r="C783" s="8"/>
      <c r="D783" s="8"/>
      <c r="E783" s="8"/>
      <c r="F783" s="8"/>
      <c r="G783" s="8"/>
      <c r="H783" s="12"/>
      <c r="I783" s="12"/>
      <c r="J783" s="18"/>
      <c r="K783" s="28"/>
      <c r="L783" s="40"/>
      <c r="M783" s="40"/>
      <c r="N783" s="40"/>
      <c r="O783" s="40"/>
      <c r="P783" s="40"/>
      <c r="Q783" s="40"/>
      <c r="R783" s="40"/>
      <c r="S783" s="55"/>
      <c r="T783" s="55"/>
    </row>
    <row r="784" spans="1:21" outlineLevel="2" x14ac:dyDescent="0.25">
      <c r="A784" s="8"/>
      <c r="B784" s="8"/>
      <c r="C784" s="8"/>
      <c r="D784" s="8"/>
      <c r="E784" s="8"/>
      <c r="F784" s="8"/>
      <c r="G784" s="8"/>
      <c r="H784" s="12"/>
      <c r="I784" s="12"/>
      <c r="J784" s="16" t="s">
        <v>436</v>
      </c>
      <c r="K784" s="28"/>
      <c r="L784" s="40"/>
      <c r="M784" s="40"/>
      <c r="N784" s="40"/>
      <c r="O784" s="40"/>
      <c r="P784" s="40"/>
      <c r="Q784" s="40"/>
      <c r="R784" s="40"/>
      <c r="S784" s="55"/>
      <c r="T784" s="55"/>
    </row>
    <row r="785" spans="1:21" s="2" customFormat="1" ht="15" customHeight="1" outlineLevel="2" x14ac:dyDescent="0.25">
      <c r="A785" s="6">
        <v>22</v>
      </c>
      <c r="B785" s="6" t="s">
        <v>56</v>
      </c>
      <c r="C785" s="6" t="s">
        <v>286</v>
      </c>
      <c r="D785" s="6" t="s">
        <v>48</v>
      </c>
      <c r="E785" s="6" t="s">
        <v>48</v>
      </c>
      <c r="F785" s="6" t="s">
        <v>558</v>
      </c>
      <c r="G785" s="6" t="s">
        <v>168</v>
      </c>
      <c r="H785" s="13">
        <v>30430874</v>
      </c>
      <c r="I785" s="13" t="str">
        <f t="shared" ref="I785:I788" si="397">CONCATENATE(H785,"-",G785)</f>
        <v>30430874-EJECUCION</v>
      </c>
      <c r="J785" s="17" t="s">
        <v>347</v>
      </c>
      <c r="K785" s="29">
        <v>403457000</v>
      </c>
      <c r="L785" s="41">
        <v>0</v>
      </c>
      <c r="M785" s="41">
        <v>384067000</v>
      </c>
      <c r="N785" s="41">
        <v>0</v>
      </c>
      <c r="O785" s="41">
        <v>0</v>
      </c>
      <c r="P785" s="41">
        <f t="shared" ref="P785:P788" si="398">N785+O785</f>
        <v>0</v>
      </c>
      <c r="Q785" s="41">
        <f t="shared" ref="Q785:Q788" si="399">M785-P785</f>
        <v>384067000</v>
      </c>
      <c r="R785" s="41">
        <f>K785-(L785+M785)</f>
        <v>19390000</v>
      </c>
      <c r="S785" s="56" t="s">
        <v>512</v>
      </c>
      <c r="T785" s="56" t="s">
        <v>10</v>
      </c>
      <c r="U785" s="2">
        <f>VLOOKUP(I785,RATES!K$2:L$952,2,FALSE)</f>
        <v>0</v>
      </c>
    </row>
    <row r="786" spans="1:21" s="2" customFormat="1" ht="15" customHeight="1" outlineLevel="2" x14ac:dyDescent="0.25">
      <c r="A786" s="6">
        <v>29</v>
      </c>
      <c r="B786" s="6" t="s">
        <v>56</v>
      </c>
      <c r="C786" s="6" t="s">
        <v>283</v>
      </c>
      <c r="D786" s="6" t="s">
        <v>48</v>
      </c>
      <c r="E786" s="6" t="s">
        <v>48</v>
      </c>
      <c r="F786" s="6" t="s">
        <v>558</v>
      </c>
      <c r="G786" s="6" t="s">
        <v>168</v>
      </c>
      <c r="H786" s="13">
        <v>30415731</v>
      </c>
      <c r="I786" s="13" t="str">
        <f t="shared" si="397"/>
        <v>30415731-EJECUCION</v>
      </c>
      <c r="J786" s="17" t="s">
        <v>431</v>
      </c>
      <c r="K786" s="29">
        <v>669066000</v>
      </c>
      <c r="L786" s="41">
        <v>0</v>
      </c>
      <c r="M786" s="41">
        <v>669066000</v>
      </c>
      <c r="N786" s="41">
        <v>0</v>
      </c>
      <c r="O786" s="41">
        <v>0</v>
      </c>
      <c r="P786" s="41">
        <f t="shared" si="398"/>
        <v>0</v>
      </c>
      <c r="Q786" s="41">
        <f t="shared" si="399"/>
        <v>669066000</v>
      </c>
      <c r="R786" s="41">
        <f>K786-(L786+M786)</f>
        <v>0</v>
      </c>
      <c r="S786" s="56" t="s">
        <v>277</v>
      </c>
      <c r="T786" s="56" t="s">
        <v>10</v>
      </c>
      <c r="U786" s="2" t="e">
        <f>VLOOKUP(I786,RATES!K$2:L$952,2,FALSE)</f>
        <v>#N/A</v>
      </c>
    </row>
    <row r="787" spans="1:21" s="2" customFormat="1" ht="15" customHeight="1" outlineLevel="2" x14ac:dyDescent="0.25">
      <c r="A787" s="6">
        <v>31</v>
      </c>
      <c r="B787" s="6" t="s">
        <v>56</v>
      </c>
      <c r="C787" s="6" t="s">
        <v>286</v>
      </c>
      <c r="D787" s="6" t="s">
        <v>48</v>
      </c>
      <c r="E787" s="6" t="s">
        <v>48</v>
      </c>
      <c r="F787" s="6" t="s">
        <v>558</v>
      </c>
      <c r="G787" s="6" t="s">
        <v>168</v>
      </c>
      <c r="H787" s="13">
        <v>30460140</v>
      </c>
      <c r="I787" s="13" t="str">
        <f t="shared" si="397"/>
        <v>30460140-EJECUCION</v>
      </c>
      <c r="J787" s="17" t="s">
        <v>348</v>
      </c>
      <c r="K787" s="29">
        <v>3000000000</v>
      </c>
      <c r="L787" s="41">
        <v>0</v>
      </c>
      <c r="M787" s="41">
        <v>400000000</v>
      </c>
      <c r="N787" s="41">
        <v>0</v>
      </c>
      <c r="O787" s="41">
        <v>0</v>
      </c>
      <c r="P787" s="41">
        <f t="shared" si="398"/>
        <v>0</v>
      </c>
      <c r="Q787" s="41">
        <f t="shared" si="399"/>
        <v>400000000</v>
      </c>
      <c r="R787" s="41">
        <f>K787-(L787+M787)</f>
        <v>2600000000</v>
      </c>
      <c r="S787" s="56" t="s">
        <v>295</v>
      </c>
      <c r="T787" s="56" t="s">
        <v>10</v>
      </c>
      <c r="U787" s="2">
        <f>VLOOKUP(I787,RATES!K$2:L$952,2,FALSE)</f>
        <v>0</v>
      </c>
    </row>
    <row r="788" spans="1:21" s="2" customFormat="1" ht="15" customHeight="1" outlineLevel="2" x14ac:dyDescent="0.25">
      <c r="A788" s="6">
        <v>31</v>
      </c>
      <c r="B788" s="6" t="s">
        <v>56</v>
      </c>
      <c r="C788" s="6" t="s">
        <v>286</v>
      </c>
      <c r="D788" s="6" t="s">
        <v>48</v>
      </c>
      <c r="E788" s="6" t="s">
        <v>48</v>
      </c>
      <c r="F788" s="6" t="s">
        <v>102</v>
      </c>
      <c r="G788" s="6" t="s">
        <v>169</v>
      </c>
      <c r="H788" s="13">
        <v>30409780</v>
      </c>
      <c r="I788" s="13" t="str">
        <f t="shared" si="397"/>
        <v>30409780-PREFACTIBILIDAD</v>
      </c>
      <c r="J788" s="17" t="s">
        <v>349</v>
      </c>
      <c r="K788" s="29">
        <v>435192000</v>
      </c>
      <c r="L788" s="41">
        <v>0</v>
      </c>
      <c r="M788" s="41">
        <v>435192000</v>
      </c>
      <c r="N788" s="41">
        <v>0</v>
      </c>
      <c r="O788" s="41">
        <v>0</v>
      </c>
      <c r="P788" s="41">
        <f t="shared" si="398"/>
        <v>0</v>
      </c>
      <c r="Q788" s="41">
        <f t="shared" si="399"/>
        <v>435192000</v>
      </c>
      <c r="R788" s="41">
        <f>K788-(L788+M788)</f>
        <v>0</v>
      </c>
      <c r="S788" s="56" t="s">
        <v>277</v>
      </c>
      <c r="T788" s="56" t="s">
        <v>8</v>
      </c>
      <c r="U788" s="2" t="e">
        <f>VLOOKUP(I788,RATES!K$2:L$952,2,FALSE)</f>
        <v>#N/A</v>
      </c>
    </row>
    <row r="789" spans="1:21" outlineLevel="2" x14ac:dyDescent="0.25">
      <c r="A789" s="8"/>
      <c r="B789" s="8"/>
      <c r="C789" s="8"/>
      <c r="D789" s="8"/>
      <c r="E789" s="8"/>
      <c r="F789" s="8"/>
      <c r="G789" s="8"/>
      <c r="H789" s="12"/>
      <c r="I789" s="12"/>
      <c r="J789" s="16" t="s">
        <v>336</v>
      </c>
      <c r="K789" s="30">
        <f t="shared" ref="K789:R789" si="400">SUBTOTAL(9,K785:K788)</f>
        <v>4507715000</v>
      </c>
      <c r="L789" s="30">
        <f t="shared" si="400"/>
        <v>0</v>
      </c>
      <c r="M789" s="30">
        <f t="shared" si="400"/>
        <v>1888325000</v>
      </c>
      <c r="N789" s="30">
        <f t="shared" si="400"/>
        <v>0</v>
      </c>
      <c r="O789" s="30">
        <f t="shared" si="400"/>
        <v>0</v>
      </c>
      <c r="P789" s="30">
        <f t="shared" si="400"/>
        <v>0</v>
      </c>
      <c r="Q789" s="30">
        <f t="shared" si="400"/>
        <v>1888325000</v>
      </c>
      <c r="R789" s="30">
        <f t="shared" si="400"/>
        <v>2619390000</v>
      </c>
      <c r="S789" s="55"/>
      <c r="T789" s="55"/>
    </row>
    <row r="790" spans="1:21" outlineLevel="2" x14ac:dyDescent="0.25">
      <c r="A790" s="8"/>
      <c r="B790" s="8"/>
      <c r="C790" s="8"/>
      <c r="D790" s="8"/>
      <c r="E790" s="8"/>
      <c r="F790" s="8"/>
      <c r="G790" s="8"/>
      <c r="H790" s="12"/>
      <c r="I790" s="12"/>
      <c r="J790" s="18"/>
      <c r="K790" s="28"/>
      <c r="L790" s="40"/>
      <c r="M790" s="40"/>
      <c r="N790" s="40"/>
      <c r="O790" s="40"/>
      <c r="P790" s="40"/>
      <c r="Q790" s="40"/>
      <c r="R790" s="40"/>
      <c r="S790" s="55"/>
      <c r="T790" s="55"/>
    </row>
    <row r="791" spans="1:21" outlineLevel="2" x14ac:dyDescent="0.25">
      <c r="A791" s="8"/>
      <c r="B791" s="8"/>
      <c r="C791" s="8"/>
      <c r="D791" s="8"/>
      <c r="E791" s="8"/>
      <c r="F791" s="8"/>
      <c r="G791" s="8"/>
      <c r="H791" s="12"/>
      <c r="I791" s="12"/>
      <c r="J791" s="16" t="s">
        <v>278</v>
      </c>
      <c r="K791" s="28"/>
      <c r="L791" s="40"/>
      <c r="M791" s="40"/>
      <c r="N791" s="40"/>
      <c r="O791" s="40"/>
      <c r="P791" s="40"/>
      <c r="Q791" s="40"/>
      <c r="R791" s="40"/>
      <c r="S791" s="55"/>
      <c r="T791" s="55"/>
    </row>
    <row r="792" spans="1:21" s="2" customFormat="1" ht="15" customHeight="1" outlineLevel="2" x14ac:dyDescent="0.25">
      <c r="A792" s="6">
        <v>31</v>
      </c>
      <c r="B792" s="6" t="s">
        <v>11</v>
      </c>
      <c r="C792" s="6" t="s">
        <v>286</v>
      </c>
      <c r="D792" s="6" t="s">
        <v>48</v>
      </c>
      <c r="E792" s="6" t="s">
        <v>48</v>
      </c>
      <c r="F792" s="6" t="s">
        <v>13</v>
      </c>
      <c r="G792" s="6" t="s">
        <v>168</v>
      </c>
      <c r="H792" s="13">
        <v>30469138</v>
      </c>
      <c r="I792" s="13" t="str">
        <f t="shared" ref="I792:I796" si="401">CONCATENATE(H792,"-",G792)</f>
        <v>30469138-EJECUCION</v>
      </c>
      <c r="J792" s="17" t="s">
        <v>247</v>
      </c>
      <c r="K792" s="29">
        <v>99796000</v>
      </c>
      <c r="L792" s="41">
        <v>0</v>
      </c>
      <c r="M792" s="41">
        <v>50000000</v>
      </c>
      <c r="N792" s="41">
        <v>0</v>
      </c>
      <c r="O792" s="41">
        <v>0</v>
      </c>
      <c r="P792" s="41">
        <f t="shared" ref="P792:P796" si="402">N792+O792</f>
        <v>0</v>
      </c>
      <c r="Q792" s="41">
        <f t="shared" ref="Q792:Q796" si="403">M792-P792</f>
        <v>50000000</v>
      </c>
      <c r="R792" s="41">
        <f>K792-(L792+M792)</f>
        <v>49796000</v>
      </c>
      <c r="S792" s="56" t="s">
        <v>281</v>
      </c>
      <c r="T792" s="56" t="s">
        <v>415</v>
      </c>
      <c r="U792" s="2" t="e">
        <f>VLOOKUP(I792,RATES!K$2:L$952,2,FALSE)</f>
        <v>#N/A</v>
      </c>
    </row>
    <row r="793" spans="1:21" s="2" customFormat="1" ht="15" customHeight="1" outlineLevel="2" x14ac:dyDescent="0.25">
      <c r="A793" s="6">
        <v>31</v>
      </c>
      <c r="B793" s="6" t="s">
        <v>11</v>
      </c>
      <c r="C793" s="6" t="s">
        <v>274</v>
      </c>
      <c r="D793" s="6" t="s">
        <v>48</v>
      </c>
      <c r="E793" s="6" t="s">
        <v>48</v>
      </c>
      <c r="F793" s="6" t="s">
        <v>558</v>
      </c>
      <c r="G793" s="6" t="s">
        <v>168</v>
      </c>
      <c r="H793" s="13">
        <v>30488757</v>
      </c>
      <c r="I793" s="13" t="str">
        <f t="shared" si="401"/>
        <v>30488757-EJECUCION</v>
      </c>
      <c r="J793" s="17" t="s">
        <v>590</v>
      </c>
      <c r="K793" s="29">
        <v>600000000</v>
      </c>
      <c r="L793" s="41">
        <v>0</v>
      </c>
      <c r="M793" s="41">
        <v>0</v>
      </c>
      <c r="N793" s="41">
        <v>0</v>
      </c>
      <c r="O793" s="41">
        <v>0</v>
      </c>
      <c r="P793" s="41">
        <f t="shared" si="402"/>
        <v>0</v>
      </c>
      <c r="Q793" s="41">
        <f t="shared" si="403"/>
        <v>0</v>
      </c>
      <c r="R793" s="41">
        <f>K793-(L793+M793)</f>
        <v>600000000</v>
      </c>
      <c r="S793" s="56" t="s">
        <v>591</v>
      </c>
      <c r="T793" s="56" t="s">
        <v>415</v>
      </c>
      <c r="U793" s="2">
        <f>VLOOKUP(I793,RATES!K$2:L$952,2,FALSE)</f>
        <v>0</v>
      </c>
    </row>
    <row r="794" spans="1:21" s="2" customFormat="1" ht="15" customHeight="1" outlineLevel="2" x14ac:dyDescent="0.25">
      <c r="A794" s="6">
        <v>29</v>
      </c>
      <c r="B794" s="6" t="s">
        <v>11</v>
      </c>
      <c r="C794" s="6" t="s">
        <v>274</v>
      </c>
      <c r="D794" s="6" t="s">
        <v>48</v>
      </c>
      <c r="E794" s="6" t="s">
        <v>48</v>
      </c>
      <c r="F794" s="6" t="s">
        <v>558</v>
      </c>
      <c r="G794" s="6" t="s">
        <v>168</v>
      </c>
      <c r="H794" s="13">
        <v>40001507</v>
      </c>
      <c r="I794" s="13" t="str">
        <f t="shared" si="401"/>
        <v>40001507-EJECUCION</v>
      </c>
      <c r="J794" s="17" t="s">
        <v>596</v>
      </c>
      <c r="K794" s="29">
        <v>690000000</v>
      </c>
      <c r="L794" s="41">
        <v>0</v>
      </c>
      <c r="M794" s="41">
        <v>0</v>
      </c>
      <c r="N794" s="41">
        <v>0</v>
      </c>
      <c r="O794" s="41">
        <v>0</v>
      </c>
      <c r="P794" s="41">
        <f t="shared" si="402"/>
        <v>0</v>
      </c>
      <c r="Q794" s="41">
        <f t="shared" si="403"/>
        <v>0</v>
      </c>
      <c r="R794" s="41">
        <f>K794-(L794+M794)</f>
        <v>690000000</v>
      </c>
      <c r="S794" s="56" t="s">
        <v>591</v>
      </c>
      <c r="T794" s="56" t="s">
        <v>515</v>
      </c>
      <c r="U794" s="2">
        <f>VLOOKUP(I794,RATES!K$2:L$952,2,FALSE)</f>
        <v>0</v>
      </c>
    </row>
    <row r="795" spans="1:21" s="2" customFormat="1" ht="15" customHeight="1" outlineLevel="2" x14ac:dyDescent="0.25">
      <c r="A795" s="6">
        <v>29</v>
      </c>
      <c r="B795" s="6" t="s">
        <v>11</v>
      </c>
      <c r="C795" s="6" t="s">
        <v>274</v>
      </c>
      <c r="D795" s="6" t="s">
        <v>48</v>
      </c>
      <c r="E795" s="6" t="s">
        <v>48</v>
      </c>
      <c r="F795" s="6" t="s">
        <v>558</v>
      </c>
      <c r="G795" s="6" t="s">
        <v>168</v>
      </c>
      <c r="H795" s="13">
        <v>30488894</v>
      </c>
      <c r="I795" s="13" t="str">
        <f t="shared" si="401"/>
        <v>30488894-EJECUCION</v>
      </c>
      <c r="J795" s="17" t="s">
        <v>597</v>
      </c>
      <c r="K795" s="29">
        <v>1055427000</v>
      </c>
      <c r="L795" s="41">
        <v>0</v>
      </c>
      <c r="M795" s="41">
        <v>0</v>
      </c>
      <c r="N795" s="41">
        <v>0</v>
      </c>
      <c r="O795" s="41">
        <v>0</v>
      </c>
      <c r="P795" s="41">
        <f t="shared" si="402"/>
        <v>0</v>
      </c>
      <c r="Q795" s="41">
        <f t="shared" si="403"/>
        <v>0</v>
      </c>
      <c r="R795" s="41">
        <f>K795-(L795+M795)</f>
        <v>1055427000</v>
      </c>
      <c r="S795" s="56" t="s">
        <v>591</v>
      </c>
      <c r="T795" s="56" t="s">
        <v>515</v>
      </c>
      <c r="U795" s="2">
        <f>VLOOKUP(I795,RATES!K$2:L$952,2,FALSE)</f>
        <v>0</v>
      </c>
    </row>
    <row r="796" spans="1:21" s="2" customFormat="1" ht="15" customHeight="1" outlineLevel="2" x14ac:dyDescent="0.25">
      <c r="A796" s="6">
        <v>31</v>
      </c>
      <c r="B796" s="6" t="s">
        <v>11</v>
      </c>
      <c r="C796" s="6" t="s">
        <v>276</v>
      </c>
      <c r="D796" s="6" t="s">
        <v>48</v>
      </c>
      <c r="E796" s="6" t="s">
        <v>48</v>
      </c>
      <c r="F796" s="6" t="s">
        <v>558</v>
      </c>
      <c r="G796" s="6" t="s">
        <v>9</v>
      </c>
      <c r="H796" s="13">
        <v>30433022</v>
      </c>
      <c r="I796" s="13" t="str">
        <f t="shared" si="401"/>
        <v>30433022-DISEÑO</v>
      </c>
      <c r="J796" s="17" t="s">
        <v>530</v>
      </c>
      <c r="K796" s="29">
        <v>200000000</v>
      </c>
      <c r="L796" s="41">
        <v>0</v>
      </c>
      <c r="M796" s="41">
        <v>0</v>
      </c>
      <c r="N796" s="41">
        <v>0</v>
      </c>
      <c r="O796" s="41">
        <v>0</v>
      </c>
      <c r="P796" s="41">
        <f t="shared" si="402"/>
        <v>0</v>
      </c>
      <c r="Q796" s="41">
        <f t="shared" si="403"/>
        <v>0</v>
      </c>
      <c r="R796" s="41">
        <f>K796-(L796+M796)</f>
        <v>200000000</v>
      </c>
      <c r="S796" s="56" t="s">
        <v>531</v>
      </c>
      <c r="T796" s="56" t="s">
        <v>415</v>
      </c>
      <c r="U796" s="2" t="e">
        <f>VLOOKUP(I796,RATES!K$2:L$952,2,FALSE)</f>
        <v>#N/A</v>
      </c>
    </row>
    <row r="797" spans="1:21" outlineLevel="2" x14ac:dyDescent="0.25">
      <c r="A797" s="8"/>
      <c r="B797" s="8"/>
      <c r="C797" s="8"/>
      <c r="D797" s="8"/>
      <c r="E797" s="8"/>
      <c r="F797" s="8"/>
      <c r="G797" s="8"/>
      <c r="H797" s="12"/>
      <c r="I797" s="12"/>
      <c r="J797" s="22" t="s">
        <v>291</v>
      </c>
      <c r="K797" s="33">
        <f t="shared" ref="K797:R797" si="404">SUBTOTAL(9,K792:K796)</f>
        <v>2645223000</v>
      </c>
      <c r="L797" s="33">
        <f t="shared" si="404"/>
        <v>0</v>
      </c>
      <c r="M797" s="33">
        <f t="shared" si="404"/>
        <v>50000000</v>
      </c>
      <c r="N797" s="33">
        <f t="shared" si="404"/>
        <v>0</v>
      </c>
      <c r="O797" s="33">
        <f t="shared" si="404"/>
        <v>0</v>
      </c>
      <c r="P797" s="33">
        <f t="shared" si="404"/>
        <v>0</v>
      </c>
      <c r="Q797" s="33">
        <f t="shared" si="404"/>
        <v>50000000</v>
      </c>
      <c r="R797" s="33">
        <f t="shared" si="404"/>
        <v>2595223000</v>
      </c>
      <c r="S797" s="55"/>
      <c r="T797" s="55"/>
    </row>
    <row r="798" spans="1:21" outlineLevel="2" x14ac:dyDescent="0.25">
      <c r="A798" s="8"/>
      <c r="B798" s="8"/>
      <c r="C798" s="8"/>
      <c r="D798" s="8"/>
      <c r="E798" s="8"/>
      <c r="F798" s="8"/>
      <c r="G798" s="8"/>
      <c r="H798" s="12"/>
      <c r="I798" s="12"/>
      <c r="J798" s="18"/>
      <c r="K798" s="28"/>
      <c r="L798" s="40"/>
      <c r="M798" s="40"/>
      <c r="N798" s="40"/>
      <c r="O798" s="40"/>
      <c r="P798" s="40"/>
      <c r="Q798" s="40"/>
      <c r="R798" s="40"/>
      <c r="S798" s="55"/>
      <c r="T798" s="55"/>
    </row>
    <row r="799" spans="1:21" ht="18.75" outlineLevel="1" x14ac:dyDescent="0.3">
      <c r="A799" s="8"/>
      <c r="B799" s="8"/>
      <c r="C799" s="8"/>
      <c r="D799" s="8"/>
      <c r="E799" s="9"/>
      <c r="F799" s="8"/>
      <c r="G799" s="8"/>
      <c r="H799" s="12"/>
      <c r="I799" s="12"/>
      <c r="J799" s="62" t="s">
        <v>239</v>
      </c>
      <c r="K799" s="63">
        <f t="shared" ref="K799:R799" si="405">K797+K789+K782</f>
        <v>11682387000</v>
      </c>
      <c r="L799" s="63">
        <f t="shared" si="405"/>
        <v>995670000</v>
      </c>
      <c r="M799" s="63">
        <f t="shared" si="405"/>
        <v>3938325000</v>
      </c>
      <c r="N799" s="63">
        <f t="shared" si="405"/>
        <v>0</v>
      </c>
      <c r="O799" s="63">
        <f t="shared" si="405"/>
        <v>0</v>
      </c>
      <c r="P799" s="63">
        <f t="shared" si="405"/>
        <v>0</v>
      </c>
      <c r="Q799" s="63">
        <f t="shared" si="405"/>
        <v>3938325000</v>
      </c>
      <c r="R799" s="63">
        <f t="shared" si="405"/>
        <v>6748392000</v>
      </c>
      <c r="S799" s="55"/>
      <c r="T799" s="55"/>
    </row>
    <row r="800" spans="1:21" s="3" customFormat="1" outlineLevel="1" x14ac:dyDescent="0.25">
      <c r="A800" s="8"/>
      <c r="B800" s="8"/>
      <c r="C800" s="8"/>
      <c r="D800" s="8"/>
      <c r="E800" s="9"/>
      <c r="F800" s="8"/>
      <c r="G800" s="8"/>
      <c r="H800" s="12"/>
      <c r="I800" s="12"/>
      <c r="J800" s="20"/>
      <c r="K800" s="32"/>
      <c r="L800" s="42"/>
      <c r="M800" s="42"/>
      <c r="N800" s="42"/>
      <c r="O800" s="42"/>
      <c r="P800" s="42"/>
      <c r="Q800" s="42"/>
      <c r="R800" s="42"/>
      <c r="S800" s="55"/>
      <c r="T800" s="55"/>
    </row>
    <row r="801" spans="1:21" ht="21" outlineLevel="1" x14ac:dyDescent="0.35">
      <c r="A801" s="8"/>
      <c r="B801" s="8"/>
      <c r="C801" s="8"/>
      <c r="D801" s="8"/>
      <c r="E801" s="9"/>
      <c r="F801" s="8"/>
      <c r="G801" s="8"/>
      <c r="H801" s="12"/>
      <c r="I801" s="12"/>
      <c r="J801" s="61" t="s">
        <v>172</v>
      </c>
      <c r="K801" s="32"/>
      <c r="L801" s="42"/>
      <c r="M801" s="42"/>
      <c r="N801" s="42"/>
      <c r="O801" s="42"/>
      <c r="P801" s="42"/>
      <c r="Q801" s="42"/>
      <c r="R801" s="42"/>
      <c r="S801" s="55"/>
      <c r="T801" s="55"/>
    </row>
    <row r="802" spans="1:21" outlineLevel="1" x14ac:dyDescent="0.25">
      <c r="A802" s="8"/>
      <c r="B802" s="8"/>
      <c r="C802" s="8"/>
      <c r="D802" s="8"/>
      <c r="E802" s="9"/>
      <c r="F802" s="8"/>
      <c r="G802" s="8"/>
      <c r="H802" s="12"/>
      <c r="I802" s="12"/>
      <c r="J802" s="16" t="s">
        <v>271</v>
      </c>
      <c r="K802" s="32"/>
      <c r="L802" s="42"/>
      <c r="M802" s="42"/>
      <c r="N802" s="42"/>
      <c r="O802" s="42"/>
      <c r="P802" s="42"/>
      <c r="Q802" s="42"/>
      <c r="R802" s="42"/>
      <c r="S802" s="55"/>
      <c r="T802" s="55"/>
    </row>
    <row r="803" spans="1:21" s="2" customFormat="1" ht="15" customHeight="1" outlineLevel="2" x14ac:dyDescent="0.25">
      <c r="A803" s="6">
        <v>33</v>
      </c>
      <c r="B803" s="6" t="s">
        <v>5</v>
      </c>
      <c r="C803" s="6" t="s">
        <v>343</v>
      </c>
      <c r="D803" s="6" t="s">
        <v>172</v>
      </c>
      <c r="E803" s="6" t="s">
        <v>172</v>
      </c>
      <c r="F803" s="6" t="s">
        <v>88</v>
      </c>
      <c r="G803" s="6" t="s">
        <v>168</v>
      </c>
      <c r="H803" s="13">
        <v>30342022</v>
      </c>
      <c r="I803" s="13" t="str">
        <f t="shared" ref="I803:I851" si="406">CONCATENATE(H803,"-",G803)</f>
        <v>30342022-EJECUCION</v>
      </c>
      <c r="J803" s="17" t="s">
        <v>89</v>
      </c>
      <c r="K803" s="29">
        <v>198000000</v>
      </c>
      <c r="L803" s="41">
        <v>193245960</v>
      </c>
      <c r="M803" s="41">
        <v>2254039</v>
      </c>
      <c r="N803" s="41">
        <v>0</v>
      </c>
      <c r="O803" s="41">
        <v>0</v>
      </c>
      <c r="P803" s="41">
        <f t="shared" ref="P803:P851" si="407">N803+O803</f>
        <v>0</v>
      </c>
      <c r="Q803" s="41">
        <f t="shared" ref="Q803:Q851" si="408">M803-P803</f>
        <v>2254039</v>
      </c>
      <c r="R803" s="41">
        <f t="shared" ref="R803:R834" si="409">K803-(L803+M803)</f>
        <v>2500001</v>
      </c>
      <c r="S803" s="56" t="s">
        <v>273</v>
      </c>
      <c r="T803" s="56" t="s">
        <v>8</v>
      </c>
      <c r="U803" s="2">
        <f>VLOOKUP(I803,RATES!K$2:L$952,2,FALSE)</f>
        <v>0</v>
      </c>
    </row>
    <row r="804" spans="1:21" s="2" customFormat="1" ht="15" customHeight="1" outlineLevel="2" x14ac:dyDescent="0.25">
      <c r="A804" s="6">
        <v>33</v>
      </c>
      <c r="B804" s="6" t="s">
        <v>5</v>
      </c>
      <c r="C804" s="6" t="s">
        <v>313</v>
      </c>
      <c r="D804" s="6" t="s">
        <v>172</v>
      </c>
      <c r="E804" s="6" t="s">
        <v>172</v>
      </c>
      <c r="F804" s="6" t="s">
        <v>558</v>
      </c>
      <c r="G804" s="6" t="s">
        <v>168</v>
      </c>
      <c r="H804" s="48">
        <v>30364279</v>
      </c>
      <c r="I804" s="13" t="str">
        <f t="shared" si="406"/>
        <v>30364279-EJECUCION</v>
      </c>
      <c r="J804" s="17" t="s">
        <v>559</v>
      </c>
      <c r="K804" s="29">
        <v>1007332301</v>
      </c>
      <c r="L804" s="41">
        <v>994077298</v>
      </c>
      <c r="M804" s="41">
        <v>0</v>
      </c>
      <c r="N804" s="41">
        <v>0</v>
      </c>
      <c r="O804" s="41">
        <v>0</v>
      </c>
      <c r="P804" s="41">
        <f t="shared" si="407"/>
        <v>0</v>
      </c>
      <c r="Q804" s="41">
        <f t="shared" si="408"/>
        <v>0</v>
      </c>
      <c r="R804" s="41">
        <f t="shared" si="409"/>
        <v>13255003</v>
      </c>
      <c r="S804" s="56" t="s">
        <v>273</v>
      </c>
      <c r="T804" s="56" t="s">
        <v>12</v>
      </c>
      <c r="U804" s="2" t="e">
        <f>VLOOKUP(I804,RATES!K$2:L$952,2,FALSE)</f>
        <v>#N/A</v>
      </c>
    </row>
    <row r="805" spans="1:21" s="2" customFormat="1" ht="15" customHeight="1" outlineLevel="2" x14ac:dyDescent="0.25">
      <c r="A805" s="6">
        <v>33</v>
      </c>
      <c r="B805" s="6" t="s">
        <v>5</v>
      </c>
      <c r="C805" s="6" t="s">
        <v>313</v>
      </c>
      <c r="D805" s="6" t="s">
        <v>172</v>
      </c>
      <c r="E805" s="6" t="s">
        <v>172</v>
      </c>
      <c r="F805" s="6" t="s">
        <v>558</v>
      </c>
      <c r="G805" s="6" t="s">
        <v>168</v>
      </c>
      <c r="H805" s="48">
        <v>30399283</v>
      </c>
      <c r="I805" s="13" t="str">
        <f t="shared" si="406"/>
        <v>30399283-EJECUCION</v>
      </c>
      <c r="J805" s="17" t="s">
        <v>655</v>
      </c>
      <c r="K805" s="29">
        <v>12000000</v>
      </c>
      <c r="L805" s="41">
        <v>0</v>
      </c>
      <c r="M805" s="41">
        <v>0</v>
      </c>
      <c r="N805" s="41">
        <v>0</v>
      </c>
      <c r="O805" s="41">
        <v>0</v>
      </c>
      <c r="P805" s="41">
        <f t="shared" si="407"/>
        <v>0</v>
      </c>
      <c r="Q805" s="41">
        <f t="shared" si="408"/>
        <v>0</v>
      </c>
      <c r="R805" s="41">
        <f t="shared" si="409"/>
        <v>12000000</v>
      </c>
      <c r="S805" s="56" t="s">
        <v>273</v>
      </c>
      <c r="T805" s="56" t="s">
        <v>12</v>
      </c>
      <c r="U805" s="2" t="e">
        <f>VLOOKUP(I805,RATES!K$2:L$952,2,FALSE)</f>
        <v>#N/A</v>
      </c>
    </row>
    <row r="806" spans="1:21" s="2" customFormat="1" ht="15" customHeight="1" outlineLevel="2" x14ac:dyDescent="0.25">
      <c r="A806" s="6">
        <v>33</v>
      </c>
      <c r="B806" s="6" t="s">
        <v>5</v>
      </c>
      <c r="C806" s="6" t="s">
        <v>343</v>
      </c>
      <c r="D806" s="6" t="s">
        <v>172</v>
      </c>
      <c r="E806" s="6" t="s">
        <v>172</v>
      </c>
      <c r="F806" s="6" t="s">
        <v>88</v>
      </c>
      <c r="G806" s="6" t="s">
        <v>168</v>
      </c>
      <c r="H806" s="48">
        <v>30326872</v>
      </c>
      <c r="I806" s="13" t="str">
        <f t="shared" si="406"/>
        <v>30326872-EJECUCION</v>
      </c>
      <c r="J806" s="17" t="s">
        <v>560</v>
      </c>
      <c r="K806" s="29">
        <v>60000000</v>
      </c>
      <c r="L806" s="41">
        <v>59123879</v>
      </c>
      <c r="M806" s="41">
        <v>0</v>
      </c>
      <c r="N806" s="41">
        <v>0</v>
      </c>
      <c r="O806" s="41">
        <v>0</v>
      </c>
      <c r="P806" s="41">
        <f t="shared" si="407"/>
        <v>0</v>
      </c>
      <c r="Q806" s="41">
        <f t="shared" si="408"/>
        <v>0</v>
      </c>
      <c r="R806" s="41">
        <f t="shared" si="409"/>
        <v>876121</v>
      </c>
      <c r="S806" s="56" t="s">
        <v>273</v>
      </c>
      <c r="T806" s="56" t="s">
        <v>12</v>
      </c>
      <c r="U806" s="2">
        <f>VLOOKUP(I806,RATES!K$2:L$952,2,FALSE)</f>
        <v>0</v>
      </c>
    </row>
    <row r="807" spans="1:21" s="2" customFormat="1" ht="15" customHeight="1" outlineLevel="2" x14ac:dyDescent="0.25">
      <c r="A807" s="6">
        <v>33</v>
      </c>
      <c r="B807" s="6" t="s">
        <v>5</v>
      </c>
      <c r="C807" s="6" t="s">
        <v>342</v>
      </c>
      <c r="D807" s="6" t="s">
        <v>172</v>
      </c>
      <c r="E807" s="6" t="s">
        <v>172</v>
      </c>
      <c r="F807" s="6" t="s">
        <v>88</v>
      </c>
      <c r="G807" s="6" t="s">
        <v>168</v>
      </c>
      <c r="H807" s="48">
        <v>30341732</v>
      </c>
      <c r="I807" s="13" t="str">
        <f t="shared" si="406"/>
        <v>30341732-EJECUCION</v>
      </c>
      <c r="J807" s="17" t="s">
        <v>643</v>
      </c>
      <c r="K807" s="29">
        <v>378000000</v>
      </c>
      <c r="L807" s="41">
        <v>292548000</v>
      </c>
      <c r="M807" s="41">
        <v>45024120</v>
      </c>
      <c r="N807" s="41">
        <v>45024120</v>
      </c>
      <c r="O807" s="41">
        <v>0</v>
      </c>
      <c r="P807" s="41">
        <f t="shared" si="407"/>
        <v>45024120</v>
      </c>
      <c r="Q807" s="41">
        <f t="shared" si="408"/>
        <v>0</v>
      </c>
      <c r="R807" s="41">
        <f t="shared" si="409"/>
        <v>40427880</v>
      </c>
      <c r="S807" s="56" t="s">
        <v>273</v>
      </c>
      <c r="T807" s="56" t="s">
        <v>12</v>
      </c>
      <c r="U807" s="2">
        <f>VLOOKUP(I807,RATES!K$2:L$952,2,FALSE)</f>
        <v>0</v>
      </c>
    </row>
    <row r="808" spans="1:21" s="2" customFormat="1" ht="15" customHeight="1" outlineLevel="2" x14ac:dyDescent="0.25">
      <c r="A808" s="6">
        <v>33</v>
      </c>
      <c r="B808" s="6" t="s">
        <v>5</v>
      </c>
      <c r="C808" s="6" t="s">
        <v>313</v>
      </c>
      <c r="D808" s="6" t="s">
        <v>172</v>
      </c>
      <c r="E808" s="6" t="s">
        <v>172</v>
      </c>
      <c r="F808" s="6" t="s">
        <v>88</v>
      </c>
      <c r="G808" s="6" t="s">
        <v>168</v>
      </c>
      <c r="H808" s="13">
        <v>30342073</v>
      </c>
      <c r="I808" s="13" t="str">
        <f t="shared" si="406"/>
        <v>30342073-EJECUCION</v>
      </c>
      <c r="J808" s="17" t="s">
        <v>112</v>
      </c>
      <c r="K808" s="29">
        <v>960000000</v>
      </c>
      <c r="L808" s="41">
        <v>482500000</v>
      </c>
      <c r="M808" s="41">
        <f>377500000-45024120</f>
        <v>332475880</v>
      </c>
      <c r="N808" s="41">
        <v>0</v>
      </c>
      <c r="O808" s="41">
        <v>0</v>
      </c>
      <c r="P808" s="41">
        <f t="shared" si="407"/>
        <v>0</v>
      </c>
      <c r="Q808" s="41">
        <f t="shared" si="408"/>
        <v>332475880</v>
      </c>
      <c r="R808" s="41">
        <f t="shared" si="409"/>
        <v>145024120</v>
      </c>
      <c r="S808" s="56" t="s">
        <v>273</v>
      </c>
      <c r="T808" s="56" t="s">
        <v>8</v>
      </c>
      <c r="U808" s="2">
        <f>VLOOKUP(I808,RATES!K$2:L$952,2,FALSE)</f>
        <v>0</v>
      </c>
    </row>
    <row r="809" spans="1:21" s="2" customFormat="1" ht="15" customHeight="1" outlineLevel="2" x14ac:dyDescent="0.25">
      <c r="A809" s="6">
        <v>33</v>
      </c>
      <c r="B809" s="6" t="s">
        <v>5</v>
      </c>
      <c r="C809" s="6" t="s">
        <v>313</v>
      </c>
      <c r="D809" s="6" t="s">
        <v>172</v>
      </c>
      <c r="E809" s="6" t="s">
        <v>172</v>
      </c>
      <c r="F809" s="6" t="s">
        <v>88</v>
      </c>
      <c r="G809" s="6" t="s">
        <v>168</v>
      </c>
      <c r="H809" s="13">
        <v>30345125</v>
      </c>
      <c r="I809" s="13" t="str">
        <f t="shared" si="406"/>
        <v>30345125-EJECUCION</v>
      </c>
      <c r="J809" s="17" t="s">
        <v>94</v>
      </c>
      <c r="K809" s="29">
        <v>1060000000</v>
      </c>
      <c r="L809" s="41">
        <v>790964379</v>
      </c>
      <c r="M809" s="41">
        <v>251286941</v>
      </c>
      <c r="N809" s="41">
        <v>0</v>
      </c>
      <c r="O809" s="41">
        <v>0</v>
      </c>
      <c r="P809" s="41">
        <f t="shared" si="407"/>
        <v>0</v>
      </c>
      <c r="Q809" s="41">
        <f t="shared" si="408"/>
        <v>251286941</v>
      </c>
      <c r="R809" s="41">
        <f t="shared" si="409"/>
        <v>17748680</v>
      </c>
      <c r="S809" s="56" t="s">
        <v>273</v>
      </c>
      <c r="T809" s="56" t="s">
        <v>8</v>
      </c>
      <c r="U809" s="2">
        <f>VLOOKUP(I809,RATES!K$2:L$952,2,FALSE)</f>
        <v>0</v>
      </c>
    </row>
    <row r="810" spans="1:21" s="2" customFormat="1" ht="15" customHeight="1" outlineLevel="2" x14ac:dyDescent="0.25">
      <c r="A810" s="6">
        <v>33</v>
      </c>
      <c r="B810" s="6" t="s">
        <v>5</v>
      </c>
      <c r="C810" s="6" t="s">
        <v>313</v>
      </c>
      <c r="D810" s="6" t="s">
        <v>172</v>
      </c>
      <c r="E810" s="6" t="s">
        <v>172</v>
      </c>
      <c r="F810" s="6" t="s">
        <v>88</v>
      </c>
      <c r="G810" s="6" t="s">
        <v>168</v>
      </c>
      <c r="H810" s="13">
        <v>30342023</v>
      </c>
      <c r="I810" s="13" t="str">
        <f t="shared" si="406"/>
        <v>30342023-EJECUCION</v>
      </c>
      <c r="J810" s="17" t="s">
        <v>602</v>
      </c>
      <c r="K810" s="29">
        <v>602433000</v>
      </c>
      <c r="L810" s="41">
        <v>184553121</v>
      </c>
      <c r="M810" s="41">
        <v>182650500</v>
      </c>
      <c r="N810" s="41">
        <v>0</v>
      </c>
      <c r="O810" s="41">
        <v>0</v>
      </c>
      <c r="P810" s="41">
        <f t="shared" si="407"/>
        <v>0</v>
      </c>
      <c r="Q810" s="41">
        <f t="shared" si="408"/>
        <v>182650500</v>
      </c>
      <c r="R810" s="41">
        <f t="shared" si="409"/>
        <v>235229379</v>
      </c>
      <c r="S810" s="56" t="s">
        <v>273</v>
      </c>
      <c r="T810" s="56" t="s">
        <v>8</v>
      </c>
      <c r="U810" s="2" t="e">
        <f>VLOOKUP(I810,RATES!K$2:L$952,2,FALSE)</f>
        <v>#N/A</v>
      </c>
    </row>
    <row r="811" spans="1:21" s="2" customFormat="1" ht="15" customHeight="1" outlineLevel="2" x14ac:dyDescent="0.25">
      <c r="A811" s="6">
        <v>33</v>
      </c>
      <c r="B811" s="6" t="s">
        <v>5</v>
      </c>
      <c r="C811" s="6" t="s">
        <v>343</v>
      </c>
      <c r="D811" s="6" t="s">
        <v>172</v>
      </c>
      <c r="E811" s="6" t="s">
        <v>172</v>
      </c>
      <c r="F811" s="6" t="s">
        <v>88</v>
      </c>
      <c r="G811" s="6" t="s">
        <v>168</v>
      </c>
      <c r="H811" s="13">
        <v>30329922</v>
      </c>
      <c r="I811" s="13" t="str">
        <f t="shared" si="406"/>
        <v>30329922-EJECUCION</v>
      </c>
      <c r="J811" s="17" t="s">
        <v>114</v>
      </c>
      <c r="K811" s="29">
        <v>530000000</v>
      </c>
      <c r="L811" s="41">
        <v>72327909</v>
      </c>
      <c r="M811" s="41">
        <v>200000000</v>
      </c>
      <c r="N811" s="41">
        <v>0</v>
      </c>
      <c r="O811" s="41">
        <v>0</v>
      </c>
      <c r="P811" s="41">
        <f t="shared" si="407"/>
        <v>0</v>
      </c>
      <c r="Q811" s="41">
        <f t="shared" si="408"/>
        <v>200000000</v>
      </c>
      <c r="R811" s="41">
        <f t="shared" si="409"/>
        <v>257672091</v>
      </c>
      <c r="S811" s="56" t="s">
        <v>273</v>
      </c>
      <c r="T811" s="56" t="s">
        <v>8</v>
      </c>
      <c r="U811" s="2">
        <f>VLOOKUP(I811,RATES!K$2:L$952,2,FALSE)</f>
        <v>0</v>
      </c>
    </row>
    <row r="812" spans="1:21" s="2" customFormat="1" ht="15" customHeight="1" outlineLevel="2" x14ac:dyDescent="0.25">
      <c r="A812" s="6">
        <v>33</v>
      </c>
      <c r="B812" s="6" t="s">
        <v>5</v>
      </c>
      <c r="C812" s="6" t="s">
        <v>343</v>
      </c>
      <c r="D812" s="6" t="s">
        <v>172</v>
      </c>
      <c r="E812" s="6" t="s">
        <v>172</v>
      </c>
      <c r="F812" s="6" t="s">
        <v>88</v>
      </c>
      <c r="G812" s="6" t="s">
        <v>168</v>
      </c>
      <c r="H812" s="13">
        <v>30341173</v>
      </c>
      <c r="I812" s="13" t="str">
        <f t="shared" si="406"/>
        <v>30341173-EJECUCION</v>
      </c>
      <c r="J812" s="17" t="s">
        <v>115</v>
      </c>
      <c r="K812" s="29">
        <v>450000000</v>
      </c>
      <c r="L812" s="41">
        <v>49745252</v>
      </c>
      <c r="M812" s="41">
        <v>250000000</v>
      </c>
      <c r="N812" s="41">
        <v>0</v>
      </c>
      <c r="O812" s="41">
        <v>0</v>
      </c>
      <c r="P812" s="41">
        <f t="shared" si="407"/>
        <v>0</v>
      </c>
      <c r="Q812" s="41">
        <f t="shared" si="408"/>
        <v>250000000</v>
      </c>
      <c r="R812" s="41">
        <f t="shared" si="409"/>
        <v>150254748</v>
      </c>
      <c r="S812" s="56" t="s">
        <v>273</v>
      </c>
      <c r="T812" s="56" t="s">
        <v>8</v>
      </c>
      <c r="U812" s="2">
        <f>VLOOKUP(I812,RATES!K$2:L$952,2,FALSE)</f>
        <v>0</v>
      </c>
    </row>
    <row r="813" spans="1:21" s="2" customFormat="1" ht="15" customHeight="1" outlineLevel="2" x14ac:dyDescent="0.25">
      <c r="A813" s="6">
        <v>33</v>
      </c>
      <c r="B813" s="6" t="s">
        <v>5</v>
      </c>
      <c r="C813" s="6" t="s">
        <v>343</v>
      </c>
      <c r="D813" s="6" t="s">
        <v>172</v>
      </c>
      <c r="E813" s="6" t="s">
        <v>172</v>
      </c>
      <c r="F813" s="6" t="s">
        <v>88</v>
      </c>
      <c r="G813" s="6" t="s">
        <v>168</v>
      </c>
      <c r="H813" s="13">
        <v>30341175</v>
      </c>
      <c r="I813" s="13" t="str">
        <f t="shared" si="406"/>
        <v>30341175-EJECUCION</v>
      </c>
      <c r="J813" s="17" t="s">
        <v>105</v>
      </c>
      <c r="K813" s="29">
        <v>600000000</v>
      </c>
      <c r="L813" s="41">
        <v>80000000</v>
      </c>
      <c r="M813" s="41">
        <v>300000000</v>
      </c>
      <c r="N813" s="41">
        <v>0</v>
      </c>
      <c r="O813" s="41">
        <v>0</v>
      </c>
      <c r="P813" s="41">
        <f t="shared" si="407"/>
        <v>0</v>
      </c>
      <c r="Q813" s="41">
        <f t="shared" si="408"/>
        <v>300000000</v>
      </c>
      <c r="R813" s="41">
        <f t="shared" si="409"/>
        <v>220000000</v>
      </c>
      <c r="S813" s="56" t="s">
        <v>273</v>
      </c>
      <c r="T813" s="56" t="s">
        <v>8</v>
      </c>
      <c r="U813" s="2">
        <f>VLOOKUP(I813,RATES!K$2:L$952,2,FALSE)</f>
        <v>0</v>
      </c>
    </row>
    <row r="814" spans="1:21" s="2" customFormat="1" ht="15" customHeight="1" outlineLevel="2" x14ac:dyDescent="0.25">
      <c r="A814" s="6">
        <v>33</v>
      </c>
      <c r="B814" s="6" t="s">
        <v>5</v>
      </c>
      <c r="C814" s="6" t="s">
        <v>343</v>
      </c>
      <c r="D814" s="6" t="s">
        <v>172</v>
      </c>
      <c r="E814" s="6" t="s">
        <v>172</v>
      </c>
      <c r="F814" s="6" t="s">
        <v>88</v>
      </c>
      <c r="G814" s="6" t="s">
        <v>168</v>
      </c>
      <c r="H814" s="13">
        <v>30341424</v>
      </c>
      <c r="I814" s="13" t="str">
        <f t="shared" si="406"/>
        <v>30341424-EJECUCION</v>
      </c>
      <c r="J814" s="17" t="s">
        <v>111</v>
      </c>
      <c r="K814" s="29">
        <v>169500000</v>
      </c>
      <c r="L814" s="41">
        <v>24997878</v>
      </c>
      <c r="M814" s="41">
        <v>80000000</v>
      </c>
      <c r="N814" s="41">
        <v>0</v>
      </c>
      <c r="O814" s="41">
        <v>0</v>
      </c>
      <c r="P814" s="41">
        <f t="shared" si="407"/>
        <v>0</v>
      </c>
      <c r="Q814" s="41">
        <f t="shared" si="408"/>
        <v>80000000</v>
      </c>
      <c r="R814" s="41">
        <f t="shared" si="409"/>
        <v>64502122</v>
      </c>
      <c r="S814" s="56" t="s">
        <v>273</v>
      </c>
      <c r="T814" s="56" t="s">
        <v>8</v>
      </c>
      <c r="U814" s="2">
        <f>VLOOKUP(I814,RATES!K$2:L$952,2,FALSE)</f>
        <v>0</v>
      </c>
    </row>
    <row r="815" spans="1:21" s="2" customFormat="1" ht="15" customHeight="1" outlineLevel="2" x14ac:dyDescent="0.25">
      <c r="A815" s="6">
        <v>33</v>
      </c>
      <c r="B815" s="6" t="s">
        <v>5</v>
      </c>
      <c r="C815" s="6" t="s">
        <v>343</v>
      </c>
      <c r="D815" s="6" t="s">
        <v>172</v>
      </c>
      <c r="E815" s="6" t="s">
        <v>172</v>
      </c>
      <c r="F815" s="6" t="s">
        <v>88</v>
      </c>
      <c r="G815" s="6" t="s">
        <v>168</v>
      </c>
      <c r="H815" s="13">
        <v>30341439</v>
      </c>
      <c r="I815" s="13" t="str">
        <f t="shared" si="406"/>
        <v>30341439-EJECUCION</v>
      </c>
      <c r="J815" s="17" t="s">
        <v>113</v>
      </c>
      <c r="K815" s="29">
        <v>210000000</v>
      </c>
      <c r="L815" s="41">
        <v>0</v>
      </c>
      <c r="M815" s="41">
        <v>150000000</v>
      </c>
      <c r="N815" s="41">
        <v>0</v>
      </c>
      <c r="O815" s="41">
        <v>0</v>
      </c>
      <c r="P815" s="41">
        <f t="shared" si="407"/>
        <v>0</v>
      </c>
      <c r="Q815" s="41">
        <f t="shared" si="408"/>
        <v>150000000</v>
      </c>
      <c r="R815" s="41">
        <f t="shared" si="409"/>
        <v>60000000</v>
      </c>
      <c r="S815" s="56" t="s">
        <v>273</v>
      </c>
      <c r="T815" s="56" t="s">
        <v>8</v>
      </c>
      <c r="U815" s="2">
        <f>VLOOKUP(I815,RATES!K$2:L$952,2,FALSE)</f>
        <v>0</v>
      </c>
    </row>
    <row r="816" spans="1:21" s="2" customFormat="1" ht="15" customHeight="1" outlineLevel="2" x14ac:dyDescent="0.25">
      <c r="A816" s="6">
        <v>33</v>
      </c>
      <c r="B816" s="6" t="s">
        <v>5</v>
      </c>
      <c r="C816" s="6" t="s">
        <v>313</v>
      </c>
      <c r="D816" s="6" t="s">
        <v>172</v>
      </c>
      <c r="E816" s="6" t="s">
        <v>172</v>
      </c>
      <c r="F816" s="6" t="s">
        <v>88</v>
      </c>
      <c r="G816" s="6" t="s">
        <v>168</v>
      </c>
      <c r="H816" s="13">
        <v>30337226</v>
      </c>
      <c r="I816" s="13" t="str">
        <f t="shared" si="406"/>
        <v>30337226-EJECUCION</v>
      </c>
      <c r="J816" s="17" t="s">
        <v>84</v>
      </c>
      <c r="K816" s="29">
        <v>1275000000</v>
      </c>
      <c r="L816" s="41">
        <v>696647777</v>
      </c>
      <c r="M816" s="41">
        <v>255000000</v>
      </c>
      <c r="N816" s="41">
        <v>0</v>
      </c>
      <c r="O816" s="41">
        <v>0</v>
      </c>
      <c r="P816" s="41">
        <f t="shared" si="407"/>
        <v>0</v>
      </c>
      <c r="Q816" s="41">
        <f t="shared" si="408"/>
        <v>255000000</v>
      </c>
      <c r="R816" s="41">
        <f t="shared" si="409"/>
        <v>323352223</v>
      </c>
      <c r="S816" s="56" t="s">
        <v>273</v>
      </c>
      <c r="T816" s="56" t="s">
        <v>8</v>
      </c>
      <c r="U816" s="2">
        <f>VLOOKUP(I816,RATES!K$2:L$952,2,FALSE)</f>
        <v>0</v>
      </c>
    </row>
    <row r="817" spans="1:21" s="2" customFormat="1" ht="15" customHeight="1" outlineLevel="2" x14ac:dyDescent="0.25">
      <c r="A817" s="6">
        <v>33</v>
      </c>
      <c r="B817" s="6" t="s">
        <v>5</v>
      </c>
      <c r="C817" s="6" t="s">
        <v>342</v>
      </c>
      <c r="D817" s="6" t="s">
        <v>172</v>
      </c>
      <c r="E817" s="6" t="s">
        <v>172</v>
      </c>
      <c r="F817" s="6" t="s">
        <v>88</v>
      </c>
      <c r="G817" s="6" t="s">
        <v>168</v>
      </c>
      <c r="H817" s="13">
        <v>30398531</v>
      </c>
      <c r="I817" s="13" t="str">
        <f t="shared" si="406"/>
        <v>30398531-EJECUCION</v>
      </c>
      <c r="J817" s="17" t="s">
        <v>93</v>
      </c>
      <c r="K817" s="29">
        <v>658032000</v>
      </c>
      <c r="L817" s="41">
        <v>178556502</v>
      </c>
      <c r="M817" s="41">
        <v>205000000</v>
      </c>
      <c r="N817" s="41">
        <v>0</v>
      </c>
      <c r="O817" s="41">
        <v>0</v>
      </c>
      <c r="P817" s="41">
        <f t="shared" si="407"/>
        <v>0</v>
      </c>
      <c r="Q817" s="41">
        <f t="shared" si="408"/>
        <v>205000000</v>
      </c>
      <c r="R817" s="41">
        <f t="shared" si="409"/>
        <v>274475498</v>
      </c>
      <c r="S817" s="56" t="s">
        <v>273</v>
      </c>
      <c r="T817" s="56" t="s">
        <v>8</v>
      </c>
      <c r="U817" s="2" t="e">
        <f>VLOOKUP(I817,RATES!K$2:L$952,2,FALSE)</f>
        <v>#N/A</v>
      </c>
    </row>
    <row r="818" spans="1:21" s="2" customFormat="1" ht="15" customHeight="1" outlineLevel="2" x14ac:dyDescent="0.25">
      <c r="A818" s="6">
        <v>33</v>
      </c>
      <c r="B818" s="6" t="s">
        <v>5</v>
      </c>
      <c r="C818" s="6" t="s">
        <v>343</v>
      </c>
      <c r="D818" s="6" t="s">
        <v>172</v>
      </c>
      <c r="E818" s="6" t="s">
        <v>172</v>
      </c>
      <c r="F818" s="6" t="s">
        <v>88</v>
      </c>
      <c r="G818" s="6" t="s">
        <v>168</v>
      </c>
      <c r="H818" s="13">
        <v>30341275</v>
      </c>
      <c r="I818" s="13" t="str">
        <f t="shared" si="406"/>
        <v>30341275-EJECUCION</v>
      </c>
      <c r="J818" s="17" t="s">
        <v>92</v>
      </c>
      <c r="K818" s="29">
        <v>203000000</v>
      </c>
      <c r="L818" s="41">
        <v>86207000</v>
      </c>
      <c r="M818" s="41">
        <v>90000000</v>
      </c>
      <c r="N818" s="41">
        <v>0</v>
      </c>
      <c r="O818" s="41">
        <v>0</v>
      </c>
      <c r="P818" s="41">
        <f t="shared" si="407"/>
        <v>0</v>
      </c>
      <c r="Q818" s="41">
        <f t="shared" si="408"/>
        <v>90000000</v>
      </c>
      <c r="R818" s="41">
        <f t="shared" si="409"/>
        <v>26793000</v>
      </c>
      <c r="S818" s="56" t="s">
        <v>273</v>
      </c>
      <c r="T818" s="56" t="s">
        <v>8</v>
      </c>
      <c r="U818" s="2">
        <f>VLOOKUP(I818,RATES!K$2:L$952,2,FALSE)</f>
        <v>0</v>
      </c>
    </row>
    <row r="819" spans="1:21" s="2" customFormat="1" ht="15" customHeight="1" outlineLevel="2" x14ac:dyDescent="0.25">
      <c r="A819" s="6">
        <v>33</v>
      </c>
      <c r="B819" s="6" t="s">
        <v>5</v>
      </c>
      <c r="C819" s="6" t="s">
        <v>313</v>
      </c>
      <c r="D819" s="6" t="s">
        <v>172</v>
      </c>
      <c r="E819" s="6" t="s">
        <v>172</v>
      </c>
      <c r="F819" s="6" t="s">
        <v>88</v>
      </c>
      <c r="G819" s="6" t="s">
        <v>168</v>
      </c>
      <c r="H819" s="13">
        <v>30341323</v>
      </c>
      <c r="I819" s="13" t="str">
        <f t="shared" si="406"/>
        <v>30341323-EJECUCION</v>
      </c>
      <c r="J819" s="17" t="s">
        <v>165</v>
      </c>
      <c r="K819" s="29">
        <v>190000000</v>
      </c>
      <c r="L819" s="41">
        <v>118572000</v>
      </c>
      <c r="M819" s="41">
        <v>70117000</v>
      </c>
      <c r="N819" s="41">
        <v>0</v>
      </c>
      <c r="O819" s="41">
        <v>0</v>
      </c>
      <c r="P819" s="41">
        <f t="shared" si="407"/>
        <v>0</v>
      </c>
      <c r="Q819" s="41">
        <f t="shared" si="408"/>
        <v>70117000</v>
      </c>
      <c r="R819" s="41">
        <f t="shared" si="409"/>
        <v>1311000</v>
      </c>
      <c r="S819" s="56" t="s">
        <v>273</v>
      </c>
      <c r="T819" s="56" t="s">
        <v>8</v>
      </c>
      <c r="U819" s="2">
        <f>VLOOKUP(I819,RATES!K$2:L$952,2,FALSE)</f>
        <v>0</v>
      </c>
    </row>
    <row r="820" spans="1:21" s="2" customFormat="1" ht="15" customHeight="1" outlineLevel="2" x14ac:dyDescent="0.25">
      <c r="A820" s="6">
        <v>33</v>
      </c>
      <c r="B820" s="6" t="s">
        <v>5</v>
      </c>
      <c r="C820" s="6" t="s">
        <v>313</v>
      </c>
      <c r="D820" s="6" t="s">
        <v>172</v>
      </c>
      <c r="E820" s="6" t="s">
        <v>172</v>
      </c>
      <c r="F820" s="6" t="s">
        <v>88</v>
      </c>
      <c r="G820" s="6" t="s">
        <v>168</v>
      </c>
      <c r="H820" s="13">
        <v>30341325</v>
      </c>
      <c r="I820" s="13" t="str">
        <f t="shared" si="406"/>
        <v>30341325-EJECUCION</v>
      </c>
      <c r="J820" s="17" t="s">
        <v>91</v>
      </c>
      <c r="K820" s="29">
        <v>355000000</v>
      </c>
      <c r="L820" s="41">
        <v>90171000</v>
      </c>
      <c r="M820" s="41">
        <v>200000000</v>
      </c>
      <c r="N820" s="41">
        <v>0</v>
      </c>
      <c r="O820" s="41">
        <v>0</v>
      </c>
      <c r="P820" s="41">
        <f t="shared" si="407"/>
        <v>0</v>
      </c>
      <c r="Q820" s="41">
        <f t="shared" si="408"/>
        <v>200000000</v>
      </c>
      <c r="R820" s="41">
        <f t="shared" si="409"/>
        <v>64829000</v>
      </c>
      <c r="S820" s="56" t="s">
        <v>273</v>
      </c>
      <c r="T820" s="56" t="s">
        <v>8</v>
      </c>
      <c r="U820" s="2">
        <f>VLOOKUP(I820,RATES!K$2:L$952,2,FALSE)</f>
        <v>0</v>
      </c>
    </row>
    <row r="821" spans="1:21" s="2" customFormat="1" ht="15" customHeight="1" outlineLevel="2" x14ac:dyDescent="0.25">
      <c r="A821" s="6">
        <v>33</v>
      </c>
      <c r="B821" s="6" t="s">
        <v>5</v>
      </c>
      <c r="C821" s="6" t="s">
        <v>343</v>
      </c>
      <c r="D821" s="6" t="s">
        <v>172</v>
      </c>
      <c r="E821" s="6" t="s">
        <v>172</v>
      </c>
      <c r="F821" s="6" t="s">
        <v>88</v>
      </c>
      <c r="G821" s="6" t="s">
        <v>168</v>
      </c>
      <c r="H821" s="13">
        <v>30341329</v>
      </c>
      <c r="I821" s="13" t="str">
        <f t="shared" si="406"/>
        <v>30341329-EJECUCION</v>
      </c>
      <c r="J821" s="17" t="s">
        <v>90</v>
      </c>
      <c r="K821" s="29">
        <v>309000000</v>
      </c>
      <c r="L821" s="41">
        <v>136309404</v>
      </c>
      <c r="M821" s="41">
        <v>137000000</v>
      </c>
      <c r="N821" s="41">
        <v>0</v>
      </c>
      <c r="O821" s="41">
        <v>0</v>
      </c>
      <c r="P821" s="41">
        <f t="shared" si="407"/>
        <v>0</v>
      </c>
      <c r="Q821" s="41">
        <f t="shared" si="408"/>
        <v>137000000</v>
      </c>
      <c r="R821" s="41">
        <f t="shared" si="409"/>
        <v>35690596</v>
      </c>
      <c r="S821" s="56" t="s">
        <v>273</v>
      </c>
      <c r="T821" s="56" t="s">
        <v>8</v>
      </c>
      <c r="U821" s="2">
        <f>VLOOKUP(I821,RATES!K$2:L$952,2,FALSE)</f>
        <v>0</v>
      </c>
    </row>
    <row r="822" spans="1:21" s="2" customFormat="1" ht="15" customHeight="1" outlineLevel="2" x14ac:dyDescent="0.25">
      <c r="A822" s="6">
        <v>33</v>
      </c>
      <c r="B822" s="6" t="s">
        <v>5</v>
      </c>
      <c r="C822" s="6" t="s">
        <v>286</v>
      </c>
      <c r="D822" s="6" t="s">
        <v>172</v>
      </c>
      <c r="E822" s="6" t="s">
        <v>172</v>
      </c>
      <c r="F822" s="6" t="s">
        <v>88</v>
      </c>
      <c r="G822" s="6" t="s">
        <v>168</v>
      </c>
      <c r="H822" s="13">
        <v>30426980</v>
      </c>
      <c r="I822" s="13" t="str">
        <f t="shared" si="406"/>
        <v>30426980-EJECUCION</v>
      </c>
      <c r="J822" s="17" t="s">
        <v>133</v>
      </c>
      <c r="K822" s="29">
        <v>500000000</v>
      </c>
      <c r="L822" s="41">
        <v>0</v>
      </c>
      <c r="M822" s="41">
        <v>330000000</v>
      </c>
      <c r="N822" s="41">
        <v>0</v>
      </c>
      <c r="O822" s="41">
        <v>0</v>
      </c>
      <c r="P822" s="41">
        <f t="shared" si="407"/>
        <v>0</v>
      </c>
      <c r="Q822" s="41">
        <f t="shared" si="408"/>
        <v>330000000</v>
      </c>
      <c r="R822" s="41">
        <f t="shared" si="409"/>
        <v>170000000</v>
      </c>
      <c r="S822" s="56" t="s">
        <v>273</v>
      </c>
      <c r="T822" s="56" t="s">
        <v>8</v>
      </c>
      <c r="U822" s="2">
        <f>VLOOKUP(I822,RATES!K$2:L$952,2,FALSE)</f>
        <v>0</v>
      </c>
    </row>
    <row r="823" spans="1:21" s="2" customFormat="1" ht="15" customHeight="1" outlineLevel="2" x14ac:dyDescent="0.25">
      <c r="A823" s="6">
        <v>33</v>
      </c>
      <c r="B823" s="6" t="s">
        <v>5</v>
      </c>
      <c r="C823" s="6" t="s">
        <v>313</v>
      </c>
      <c r="D823" s="6" t="s">
        <v>172</v>
      </c>
      <c r="E823" s="6" t="s">
        <v>172</v>
      </c>
      <c r="F823" s="6" t="s">
        <v>558</v>
      </c>
      <c r="G823" s="6" t="s">
        <v>168</v>
      </c>
      <c r="H823" s="13">
        <v>30363825</v>
      </c>
      <c r="I823" s="13" t="str">
        <f t="shared" si="406"/>
        <v>30363825-EJECUCION</v>
      </c>
      <c r="J823" s="17" t="s">
        <v>101</v>
      </c>
      <c r="K823" s="29">
        <v>1000000000</v>
      </c>
      <c r="L823" s="41">
        <v>334999998</v>
      </c>
      <c r="M823" s="41">
        <v>465000000</v>
      </c>
      <c r="N823" s="41">
        <v>0</v>
      </c>
      <c r="O823" s="41">
        <v>0</v>
      </c>
      <c r="P823" s="41">
        <f t="shared" si="407"/>
        <v>0</v>
      </c>
      <c r="Q823" s="41">
        <f t="shared" si="408"/>
        <v>465000000</v>
      </c>
      <c r="R823" s="41">
        <f t="shared" si="409"/>
        <v>200000002</v>
      </c>
      <c r="S823" s="56" t="s">
        <v>273</v>
      </c>
      <c r="T823" s="56" t="s">
        <v>8</v>
      </c>
      <c r="U823" s="2">
        <f>VLOOKUP(I823,RATES!K$2:L$952,2,FALSE)</f>
        <v>0</v>
      </c>
    </row>
    <row r="824" spans="1:21" s="2" customFormat="1" ht="15" customHeight="1" outlineLevel="2" x14ac:dyDescent="0.25">
      <c r="A824" s="6">
        <v>33</v>
      </c>
      <c r="B824" s="6" t="s">
        <v>5</v>
      </c>
      <c r="C824" s="6" t="s">
        <v>343</v>
      </c>
      <c r="D824" s="6" t="s">
        <v>172</v>
      </c>
      <c r="E824" s="6" t="s">
        <v>172</v>
      </c>
      <c r="F824" s="6" t="s">
        <v>15</v>
      </c>
      <c r="G824" s="6" t="s">
        <v>168</v>
      </c>
      <c r="H824" s="13">
        <v>30136317</v>
      </c>
      <c r="I824" s="13" t="str">
        <f t="shared" si="406"/>
        <v>30136317-EJECUCION</v>
      </c>
      <c r="J824" s="17" t="s">
        <v>87</v>
      </c>
      <c r="K824" s="29">
        <v>191000000</v>
      </c>
      <c r="L824" s="41">
        <v>78350572</v>
      </c>
      <c r="M824" s="41">
        <v>48325000</v>
      </c>
      <c r="N824" s="41">
        <v>0</v>
      </c>
      <c r="O824" s="41">
        <v>0</v>
      </c>
      <c r="P824" s="41">
        <f t="shared" si="407"/>
        <v>0</v>
      </c>
      <c r="Q824" s="41">
        <f t="shared" si="408"/>
        <v>48325000</v>
      </c>
      <c r="R824" s="41">
        <f t="shared" si="409"/>
        <v>64324428</v>
      </c>
      <c r="S824" s="56" t="s">
        <v>273</v>
      </c>
      <c r="T824" s="56" t="s">
        <v>8</v>
      </c>
      <c r="U824" s="2">
        <f>VLOOKUP(I824,RATES!K$2:L$952,2,FALSE)</f>
        <v>0</v>
      </c>
    </row>
    <row r="825" spans="1:21" s="2" customFormat="1" ht="15" customHeight="1" outlineLevel="2" x14ac:dyDescent="0.25">
      <c r="A825" s="6">
        <v>33</v>
      </c>
      <c r="B825" s="6" t="s">
        <v>5</v>
      </c>
      <c r="C825" s="6" t="s">
        <v>343</v>
      </c>
      <c r="D825" s="6" t="s">
        <v>172</v>
      </c>
      <c r="E825" s="6" t="s">
        <v>172</v>
      </c>
      <c r="F825" s="6" t="s">
        <v>558</v>
      </c>
      <c r="G825" s="6" t="s">
        <v>168</v>
      </c>
      <c r="H825" s="13">
        <v>30137060</v>
      </c>
      <c r="I825" s="13" t="str">
        <f t="shared" si="406"/>
        <v>30137060-EJECUCION</v>
      </c>
      <c r="J825" s="17" t="s">
        <v>60</v>
      </c>
      <c r="K825" s="29">
        <v>2332740000</v>
      </c>
      <c r="L825" s="41">
        <v>1317041682</v>
      </c>
      <c r="M825" s="41">
        <v>500000000</v>
      </c>
      <c r="N825" s="41">
        <v>0</v>
      </c>
      <c r="O825" s="41">
        <v>0</v>
      </c>
      <c r="P825" s="41">
        <f t="shared" si="407"/>
        <v>0</v>
      </c>
      <c r="Q825" s="41">
        <f t="shared" si="408"/>
        <v>500000000</v>
      </c>
      <c r="R825" s="41">
        <f t="shared" si="409"/>
        <v>515698318</v>
      </c>
      <c r="S825" s="56" t="s">
        <v>273</v>
      </c>
      <c r="T825" s="56" t="s">
        <v>8</v>
      </c>
      <c r="U825" s="2">
        <f>VLOOKUP(I825,RATES!K$2:L$952,2,FALSE)</f>
        <v>0</v>
      </c>
    </row>
    <row r="826" spans="1:21" s="2" customFormat="1" ht="15" customHeight="1" outlineLevel="2" x14ac:dyDescent="0.25">
      <c r="A826" s="6">
        <v>33</v>
      </c>
      <c r="B826" s="6" t="s">
        <v>5</v>
      </c>
      <c r="C826" s="6" t="s">
        <v>343</v>
      </c>
      <c r="D826" s="6" t="s">
        <v>172</v>
      </c>
      <c r="E826" s="6" t="s">
        <v>172</v>
      </c>
      <c r="F826" s="6" t="s">
        <v>88</v>
      </c>
      <c r="G826" s="6" t="s">
        <v>168</v>
      </c>
      <c r="H826" s="13">
        <v>30341233</v>
      </c>
      <c r="I826" s="13" t="str">
        <f t="shared" si="406"/>
        <v>30341233-EJECUCION</v>
      </c>
      <c r="J826" s="17" t="s">
        <v>98</v>
      </c>
      <c r="K826" s="29">
        <v>769600000</v>
      </c>
      <c r="L826" s="41">
        <v>409000000</v>
      </c>
      <c r="M826" s="41">
        <v>280000000</v>
      </c>
      <c r="N826" s="41">
        <v>0</v>
      </c>
      <c r="O826" s="41">
        <v>0</v>
      </c>
      <c r="P826" s="41">
        <f t="shared" si="407"/>
        <v>0</v>
      </c>
      <c r="Q826" s="41">
        <f t="shared" si="408"/>
        <v>280000000</v>
      </c>
      <c r="R826" s="41">
        <f t="shared" si="409"/>
        <v>80600000</v>
      </c>
      <c r="S826" s="56" t="s">
        <v>273</v>
      </c>
      <c r="T826" s="56" t="s">
        <v>8</v>
      </c>
      <c r="U826" s="2">
        <f>VLOOKUP(I826,RATES!K$2:L$952,2,FALSE)</f>
        <v>0</v>
      </c>
    </row>
    <row r="827" spans="1:21" s="2" customFormat="1" ht="15" customHeight="1" outlineLevel="2" x14ac:dyDescent="0.25">
      <c r="A827" s="6">
        <v>33</v>
      </c>
      <c r="B827" s="6" t="s">
        <v>5</v>
      </c>
      <c r="C827" s="6" t="s">
        <v>286</v>
      </c>
      <c r="D827" s="6" t="s">
        <v>172</v>
      </c>
      <c r="E827" s="6" t="s">
        <v>172</v>
      </c>
      <c r="F827" s="6" t="s">
        <v>15</v>
      </c>
      <c r="G827" s="6" t="s">
        <v>168</v>
      </c>
      <c r="H827" s="13">
        <v>30378428</v>
      </c>
      <c r="I827" s="13" t="str">
        <f t="shared" si="406"/>
        <v>30378428-EJECUCION</v>
      </c>
      <c r="J827" s="17" t="s">
        <v>161</v>
      </c>
      <c r="K827" s="29">
        <v>539266000</v>
      </c>
      <c r="L827" s="41">
        <v>152013727</v>
      </c>
      <c r="M827" s="41">
        <v>387252273</v>
      </c>
      <c r="N827" s="41">
        <v>0</v>
      </c>
      <c r="O827" s="41">
        <v>0</v>
      </c>
      <c r="P827" s="41">
        <f t="shared" si="407"/>
        <v>0</v>
      </c>
      <c r="Q827" s="41">
        <f t="shared" si="408"/>
        <v>387252273</v>
      </c>
      <c r="R827" s="41">
        <f t="shared" si="409"/>
        <v>0</v>
      </c>
      <c r="S827" s="56" t="s">
        <v>273</v>
      </c>
      <c r="T827" s="56" t="s">
        <v>8</v>
      </c>
      <c r="U827" s="2">
        <f>VLOOKUP(I827,RATES!K$2:L$952,2,FALSE)</f>
        <v>0</v>
      </c>
    </row>
    <row r="828" spans="1:21" s="2" customFormat="1" ht="15" customHeight="1" outlineLevel="2" x14ac:dyDescent="0.25">
      <c r="A828" s="6">
        <v>33</v>
      </c>
      <c r="B828" s="6" t="s">
        <v>5</v>
      </c>
      <c r="C828" s="6" t="s">
        <v>343</v>
      </c>
      <c r="D828" s="6" t="s">
        <v>172</v>
      </c>
      <c r="E828" s="6" t="s">
        <v>172</v>
      </c>
      <c r="F828" s="6" t="s">
        <v>558</v>
      </c>
      <c r="G828" s="6" t="s">
        <v>168</v>
      </c>
      <c r="H828" s="13">
        <v>30433775</v>
      </c>
      <c r="I828" s="13" t="str">
        <f t="shared" si="406"/>
        <v>30433775-EJECUCION</v>
      </c>
      <c r="J828" s="17" t="s">
        <v>143</v>
      </c>
      <c r="K828" s="29">
        <v>500000000</v>
      </c>
      <c r="L828" s="41">
        <v>7766711</v>
      </c>
      <c r="M828" s="41">
        <v>300000000</v>
      </c>
      <c r="N828" s="41">
        <v>0</v>
      </c>
      <c r="O828" s="41">
        <v>0</v>
      </c>
      <c r="P828" s="41">
        <f t="shared" si="407"/>
        <v>0</v>
      </c>
      <c r="Q828" s="41">
        <f t="shared" si="408"/>
        <v>300000000</v>
      </c>
      <c r="R828" s="41">
        <f t="shared" si="409"/>
        <v>192233289</v>
      </c>
      <c r="S828" s="56" t="s">
        <v>273</v>
      </c>
      <c r="T828" s="56" t="s">
        <v>8</v>
      </c>
      <c r="U828" s="2">
        <f>VLOOKUP(I828,RATES!K$2:L$952,2,FALSE)</f>
        <v>0</v>
      </c>
    </row>
    <row r="829" spans="1:21" s="2" customFormat="1" ht="15" customHeight="1" outlineLevel="2" x14ac:dyDescent="0.25">
      <c r="A829" s="6">
        <v>33</v>
      </c>
      <c r="B829" s="6" t="s">
        <v>5</v>
      </c>
      <c r="C829" s="6" t="s">
        <v>343</v>
      </c>
      <c r="D829" s="6" t="s">
        <v>172</v>
      </c>
      <c r="E829" s="6" t="s">
        <v>172</v>
      </c>
      <c r="F829" s="6" t="s">
        <v>558</v>
      </c>
      <c r="G829" s="6" t="s">
        <v>168</v>
      </c>
      <c r="H829" s="13">
        <v>30482019</v>
      </c>
      <c r="I829" s="13" t="str">
        <f t="shared" si="406"/>
        <v>30482019-EJECUCION</v>
      </c>
      <c r="J829" s="17" t="s">
        <v>157</v>
      </c>
      <c r="K829" s="29">
        <v>400000000</v>
      </c>
      <c r="L829" s="41">
        <v>0</v>
      </c>
      <c r="M829" s="41">
        <v>300000000</v>
      </c>
      <c r="N829" s="41">
        <v>0</v>
      </c>
      <c r="O829" s="41">
        <v>0</v>
      </c>
      <c r="P829" s="41">
        <f t="shared" si="407"/>
        <v>0</v>
      </c>
      <c r="Q829" s="41">
        <f t="shared" si="408"/>
        <v>300000000</v>
      </c>
      <c r="R829" s="41">
        <f t="shared" si="409"/>
        <v>100000000</v>
      </c>
      <c r="S829" s="56" t="s">
        <v>273</v>
      </c>
      <c r="T829" s="56" t="s">
        <v>8</v>
      </c>
      <c r="U829" s="2">
        <f>VLOOKUP(I829,RATES!K$2:L$952,2,FALSE)</f>
        <v>0</v>
      </c>
    </row>
    <row r="830" spans="1:21" s="2" customFormat="1" ht="15" customHeight="1" outlineLevel="2" x14ac:dyDescent="0.25">
      <c r="A830" s="6">
        <v>33</v>
      </c>
      <c r="B830" s="6" t="s">
        <v>5</v>
      </c>
      <c r="C830" s="6" t="s">
        <v>343</v>
      </c>
      <c r="D830" s="6" t="s">
        <v>172</v>
      </c>
      <c r="E830" s="6" t="s">
        <v>172</v>
      </c>
      <c r="F830" s="6" t="s">
        <v>558</v>
      </c>
      <c r="G830" s="6" t="s">
        <v>168</v>
      </c>
      <c r="H830" s="13">
        <v>30482027</v>
      </c>
      <c r="I830" s="13" t="str">
        <f t="shared" si="406"/>
        <v>30482027-EJECUCION</v>
      </c>
      <c r="J830" s="17" t="s">
        <v>158</v>
      </c>
      <c r="K830" s="29">
        <v>500000000</v>
      </c>
      <c r="L830" s="41">
        <v>20999364</v>
      </c>
      <c r="M830" s="41">
        <v>300000000</v>
      </c>
      <c r="N830" s="41">
        <v>0</v>
      </c>
      <c r="O830" s="41">
        <v>0</v>
      </c>
      <c r="P830" s="41">
        <f t="shared" si="407"/>
        <v>0</v>
      </c>
      <c r="Q830" s="41">
        <f t="shared" si="408"/>
        <v>300000000</v>
      </c>
      <c r="R830" s="41">
        <f t="shared" si="409"/>
        <v>179000636</v>
      </c>
      <c r="S830" s="56" t="s">
        <v>273</v>
      </c>
      <c r="T830" s="56" t="s">
        <v>8</v>
      </c>
      <c r="U830" s="2">
        <f>VLOOKUP(I830,RATES!K$2:L$952,2,FALSE)</f>
        <v>0</v>
      </c>
    </row>
    <row r="831" spans="1:21" s="2" customFormat="1" ht="15" customHeight="1" outlineLevel="2" x14ac:dyDescent="0.25">
      <c r="A831" s="6">
        <v>33</v>
      </c>
      <c r="B831" s="6" t="s">
        <v>5</v>
      </c>
      <c r="C831" s="6" t="s">
        <v>286</v>
      </c>
      <c r="D831" s="6" t="s">
        <v>172</v>
      </c>
      <c r="E831" s="6" t="s">
        <v>172</v>
      </c>
      <c r="F831" s="6" t="s">
        <v>15</v>
      </c>
      <c r="G831" s="6" t="s">
        <v>168</v>
      </c>
      <c r="H831" s="13">
        <v>30405874</v>
      </c>
      <c r="I831" s="13" t="str">
        <f t="shared" si="406"/>
        <v>30405874-EJECUCION</v>
      </c>
      <c r="J831" s="17" t="s">
        <v>116</v>
      </c>
      <c r="K831" s="29">
        <v>413277000</v>
      </c>
      <c r="L831" s="41">
        <v>253421837</v>
      </c>
      <c r="M831" s="41">
        <v>150250575</v>
      </c>
      <c r="N831" s="41">
        <v>0</v>
      </c>
      <c r="O831" s="41">
        <v>0</v>
      </c>
      <c r="P831" s="41">
        <f t="shared" si="407"/>
        <v>0</v>
      </c>
      <c r="Q831" s="41">
        <f t="shared" si="408"/>
        <v>150250575</v>
      </c>
      <c r="R831" s="41">
        <f t="shared" si="409"/>
        <v>9604588</v>
      </c>
      <c r="S831" s="56" t="s">
        <v>273</v>
      </c>
      <c r="T831" s="56" t="s">
        <v>8</v>
      </c>
      <c r="U831" s="2">
        <f>VLOOKUP(I831,RATES!K$2:L$952,2,FALSE)</f>
        <v>0</v>
      </c>
    </row>
    <row r="832" spans="1:21" s="2" customFormat="1" ht="15" customHeight="1" outlineLevel="2" x14ac:dyDescent="0.25">
      <c r="A832" s="6">
        <v>33</v>
      </c>
      <c r="B832" s="6" t="s">
        <v>5</v>
      </c>
      <c r="C832" s="6" t="s">
        <v>342</v>
      </c>
      <c r="D832" s="6" t="s">
        <v>172</v>
      </c>
      <c r="E832" s="6" t="s">
        <v>172</v>
      </c>
      <c r="F832" s="6" t="s">
        <v>558</v>
      </c>
      <c r="G832" s="6" t="s">
        <v>168</v>
      </c>
      <c r="H832" s="13">
        <v>30135459</v>
      </c>
      <c r="I832" s="13" t="str">
        <f t="shared" si="406"/>
        <v>30135459-EJECUCION</v>
      </c>
      <c r="J832" s="17" t="s">
        <v>82</v>
      </c>
      <c r="K832" s="29">
        <v>917732000</v>
      </c>
      <c r="L832" s="41">
        <v>772970293</v>
      </c>
      <c r="M832" s="41">
        <v>22087198</v>
      </c>
      <c r="N832" s="41">
        <v>0</v>
      </c>
      <c r="O832" s="41">
        <v>0</v>
      </c>
      <c r="P832" s="41">
        <f t="shared" si="407"/>
        <v>0</v>
      </c>
      <c r="Q832" s="41">
        <f t="shared" si="408"/>
        <v>22087198</v>
      </c>
      <c r="R832" s="41">
        <f t="shared" si="409"/>
        <v>122674509</v>
      </c>
      <c r="S832" s="56" t="s">
        <v>273</v>
      </c>
      <c r="T832" s="56" t="s">
        <v>8</v>
      </c>
      <c r="U832" s="2" t="e">
        <f>VLOOKUP(I832,RATES!K$2:L$952,2,FALSE)</f>
        <v>#N/A</v>
      </c>
    </row>
    <row r="833" spans="1:21" s="2" customFormat="1" ht="15" customHeight="1" outlineLevel="2" x14ac:dyDescent="0.25">
      <c r="A833" s="6">
        <v>33</v>
      </c>
      <c r="B833" s="6" t="s">
        <v>5</v>
      </c>
      <c r="C833" s="6" t="s">
        <v>342</v>
      </c>
      <c r="D833" s="6" t="s">
        <v>172</v>
      </c>
      <c r="E833" s="6" t="s">
        <v>172</v>
      </c>
      <c r="F833" s="6" t="s">
        <v>558</v>
      </c>
      <c r="G833" s="6" t="s">
        <v>168</v>
      </c>
      <c r="H833" s="13">
        <v>30349427</v>
      </c>
      <c r="I833" s="13" t="str">
        <f t="shared" si="406"/>
        <v>30349427-EJECUCION</v>
      </c>
      <c r="J833" s="17" t="s">
        <v>85</v>
      </c>
      <c r="K833" s="29">
        <v>540800000</v>
      </c>
      <c r="L833" s="41">
        <v>211243811</v>
      </c>
      <c r="M833" s="41">
        <v>245544000</v>
      </c>
      <c r="N833" s="41">
        <v>0</v>
      </c>
      <c r="O833" s="41">
        <v>0</v>
      </c>
      <c r="P833" s="41">
        <f t="shared" si="407"/>
        <v>0</v>
      </c>
      <c r="Q833" s="41">
        <f t="shared" si="408"/>
        <v>245544000</v>
      </c>
      <c r="R833" s="41">
        <f t="shared" si="409"/>
        <v>84012189</v>
      </c>
      <c r="S833" s="56" t="s">
        <v>273</v>
      </c>
      <c r="T833" s="56" t="s">
        <v>8</v>
      </c>
      <c r="U833" s="2" t="e">
        <f>VLOOKUP(I833,RATES!K$2:L$952,2,FALSE)</f>
        <v>#N/A</v>
      </c>
    </row>
    <row r="834" spans="1:21" s="2" customFormat="1" ht="15" customHeight="1" outlineLevel="2" x14ac:dyDescent="0.25">
      <c r="A834" s="6">
        <v>33</v>
      </c>
      <c r="B834" s="6" t="s">
        <v>5</v>
      </c>
      <c r="C834" s="6" t="s">
        <v>313</v>
      </c>
      <c r="D834" s="6" t="s">
        <v>172</v>
      </c>
      <c r="E834" s="6" t="s">
        <v>172</v>
      </c>
      <c r="F834" s="6" t="s">
        <v>558</v>
      </c>
      <c r="G834" s="6" t="s">
        <v>168</v>
      </c>
      <c r="H834" s="13">
        <v>30440729</v>
      </c>
      <c r="I834" s="13" t="str">
        <f t="shared" si="406"/>
        <v>30440729-EJECUCION</v>
      </c>
      <c r="J834" s="17" t="s">
        <v>120</v>
      </c>
      <c r="K834" s="29">
        <v>350961000</v>
      </c>
      <c r="L834" s="41">
        <v>166490237</v>
      </c>
      <c r="M834" s="41">
        <v>153510229</v>
      </c>
      <c r="N834" s="41">
        <v>0</v>
      </c>
      <c r="O834" s="41">
        <v>0</v>
      </c>
      <c r="P834" s="41">
        <f t="shared" si="407"/>
        <v>0</v>
      </c>
      <c r="Q834" s="41">
        <f t="shared" si="408"/>
        <v>153510229</v>
      </c>
      <c r="R834" s="41">
        <f t="shared" si="409"/>
        <v>30960534</v>
      </c>
      <c r="S834" s="56" t="s">
        <v>273</v>
      </c>
      <c r="T834" s="56" t="s">
        <v>8</v>
      </c>
      <c r="U834" s="2">
        <f>VLOOKUP(I834,RATES!K$2:L$952,2,FALSE)</f>
        <v>0</v>
      </c>
    </row>
    <row r="835" spans="1:21" s="2" customFormat="1" ht="15" customHeight="1" outlineLevel="2" x14ac:dyDescent="0.25">
      <c r="A835" s="6">
        <v>33</v>
      </c>
      <c r="B835" s="6" t="s">
        <v>5</v>
      </c>
      <c r="C835" s="6" t="s">
        <v>313</v>
      </c>
      <c r="D835" s="6" t="s">
        <v>172</v>
      </c>
      <c r="E835" s="6" t="s">
        <v>172</v>
      </c>
      <c r="F835" s="6" t="s">
        <v>558</v>
      </c>
      <c r="G835" s="6" t="s">
        <v>168</v>
      </c>
      <c r="H835" s="13">
        <v>30464733</v>
      </c>
      <c r="I835" s="13" t="str">
        <f t="shared" si="406"/>
        <v>30464733-EJECUCION</v>
      </c>
      <c r="J835" s="17" t="s">
        <v>136</v>
      </c>
      <c r="K835" s="29">
        <v>552107000</v>
      </c>
      <c r="L835" s="41">
        <v>491888375</v>
      </c>
      <c r="M835" s="41">
        <v>11525625</v>
      </c>
      <c r="N835" s="41">
        <v>0</v>
      </c>
      <c r="O835" s="41">
        <v>0</v>
      </c>
      <c r="P835" s="41">
        <f t="shared" si="407"/>
        <v>0</v>
      </c>
      <c r="Q835" s="41">
        <f t="shared" si="408"/>
        <v>11525625</v>
      </c>
      <c r="R835" s="41">
        <f t="shared" ref="R835:R851" si="410">K835-(L835+M835)</f>
        <v>48693000</v>
      </c>
      <c r="S835" s="56" t="s">
        <v>273</v>
      </c>
      <c r="T835" s="56" t="s">
        <v>8</v>
      </c>
      <c r="U835" s="2" t="e">
        <f>VLOOKUP(I835,RATES!K$2:L$952,2,FALSE)</f>
        <v>#N/A</v>
      </c>
    </row>
    <row r="836" spans="1:21" s="2" customFormat="1" ht="15" customHeight="1" outlineLevel="2" x14ac:dyDescent="0.25">
      <c r="A836" s="6">
        <v>33</v>
      </c>
      <c r="B836" s="6" t="s">
        <v>5</v>
      </c>
      <c r="C836" s="6" t="s">
        <v>343</v>
      </c>
      <c r="D836" s="6" t="s">
        <v>172</v>
      </c>
      <c r="E836" s="6" t="s">
        <v>172</v>
      </c>
      <c r="F836" s="6" t="s">
        <v>558</v>
      </c>
      <c r="G836" s="6" t="s">
        <v>168</v>
      </c>
      <c r="H836" s="13">
        <v>30351343</v>
      </c>
      <c r="I836" s="13" t="str">
        <f t="shared" si="406"/>
        <v>30351343-EJECUCION</v>
      </c>
      <c r="J836" s="17" t="s">
        <v>160</v>
      </c>
      <c r="K836" s="29">
        <v>450000000</v>
      </c>
      <c r="L836" s="41">
        <v>20000000</v>
      </c>
      <c r="M836" s="41">
        <v>230000000</v>
      </c>
      <c r="N836" s="41">
        <v>0</v>
      </c>
      <c r="O836" s="41">
        <v>0</v>
      </c>
      <c r="P836" s="41">
        <f t="shared" si="407"/>
        <v>0</v>
      </c>
      <c r="Q836" s="41">
        <f t="shared" si="408"/>
        <v>230000000</v>
      </c>
      <c r="R836" s="41">
        <f t="shared" si="410"/>
        <v>200000000</v>
      </c>
      <c r="S836" s="56" t="s">
        <v>273</v>
      </c>
      <c r="T836" s="56" t="s">
        <v>8</v>
      </c>
      <c r="U836" s="2">
        <f>VLOOKUP(I836,RATES!K$2:L$952,2,FALSE)</f>
        <v>0</v>
      </c>
    </row>
    <row r="837" spans="1:21" s="2" customFormat="1" ht="15" customHeight="1" outlineLevel="2" x14ac:dyDescent="0.25">
      <c r="A837" s="6">
        <v>33</v>
      </c>
      <c r="B837" s="6" t="s">
        <v>5</v>
      </c>
      <c r="C837" s="6" t="s">
        <v>343</v>
      </c>
      <c r="D837" s="6" t="s">
        <v>172</v>
      </c>
      <c r="E837" s="6" t="s">
        <v>172</v>
      </c>
      <c r="F837" s="6" t="s">
        <v>88</v>
      </c>
      <c r="G837" s="6" t="s">
        <v>168</v>
      </c>
      <c r="H837" s="13">
        <v>30419826</v>
      </c>
      <c r="I837" s="13" t="str">
        <f t="shared" si="406"/>
        <v>30419826-EJECUCION</v>
      </c>
      <c r="J837" s="17" t="s">
        <v>159</v>
      </c>
      <c r="K837" s="29">
        <v>315000000</v>
      </c>
      <c r="L837" s="41">
        <v>49500000</v>
      </c>
      <c r="M837" s="41">
        <v>150000000</v>
      </c>
      <c r="N837" s="41">
        <v>0</v>
      </c>
      <c r="O837" s="41">
        <v>0</v>
      </c>
      <c r="P837" s="41">
        <f t="shared" si="407"/>
        <v>0</v>
      </c>
      <c r="Q837" s="41">
        <f t="shared" si="408"/>
        <v>150000000</v>
      </c>
      <c r="R837" s="41">
        <f t="shared" si="410"/>
        <v>115500000</v>
      </c>
      <c r="S837" s="56" t="s">
        <v>273</v>
      </c>
      <c r="T837" s="56" t="s">
        <v>8</v>
      </c>
      <c r="U837" s="2">
        <f>VLOOKUP(I837,RATES!K$2:L$952,2,FALSE)</f>
        <v>0</v>
      </c>
    </row>
    <row r="838" spans="1:21" s="2" customFormat="1" ht="15" customHeight="1" outlineLevel="2" x14ac:dyDescent="0.25">
      <c r="A838" s="6">
        <v>33</v>
      </c>
      <c r="B838" s="6" t="s">
        <v>5</v>
      </c>
      <c r="C838" s="6" t="s">
        <v>343</v>
      </c>
      <c r="D838" s="6" t="s">
        <v>172</v>
      </c>
      <c r="E838" s="6" t="s">
        <v>172</v>
      </c>
      <c r="F838" s="6" t="s">
        <v>558</v>
      </c>
      <c r="G838" s="6" t="s">
        <v>168</v>
      </c>
      <c r="H838" s="13">
        <v>30434988</v>
      </c>
      <c r="I838" s="13" t="str">
        <f t="shared" si="406"/>
        <v>30434988-EJECUCION</v>
      </c>
      <c r="J838" s="17" t="s">
        <v>104</v>
      </c>
      <c r="K838" s="29">
        <v>2000000000</v>
      </c>
      <c r="L838" s="41">
        <v>532448249</v>
      </c>
      <c r="M838" s="41">
        <v>700000000</v>
      </c>
      <c r="N838" s="41">
        <v>0</v>
      </c>
      <c r="O838" s="41">
        <v>0</v>
      </c>
      <c r="P838" s="41">
        <f t="shared" si="407"/>
        <v>0</v>
      </c>
      <c r="Q838" s="41">
        <f t="shared" si="408"/>
        <v>700000000</v>
      </c>
      <c r="R838" s="41">
        <f t="shared" si="410"/>
        <v>767551751</v>
      </c>
      <c r="S838" s="56" t="s">
        <v>273</v>
      </c>
      <c r="T838" s="56" t="s">
        <v>8</v>
      </c>
      <c r="U838" s="2" t="e">
        <f>VLOOKUP(I838,RATES!K$2:L$952,2,FALSE)</f>
        <v>#N/A</v>
      </c>
    </row>
    <row r="839" spans="1:21" s="2" customFormat="1" ht="15" customHeight="1" outlineLevel="2" x14ac:dyDescent="0.25">
      <c r="A839" s="6">
        <v>33</v>
      </c>
      <c r="B839" s="6" t="s">
        <v>5</v>
      </c>
      <c r="C839" s="6" t="s">
        <v>343</v>
      </c>
      <c r="D839" s="6" t="s">
        <v>172</v>
      </c>
      <c r="E839" s="6" t="s">
        <v>172</v>
      </c>
      <c r="F839" s="6" t="s">
        <v>558</v>
      </c>
      <c r="G839" s="6" t="s">
        <v>168</v>
      </c>
      <c r="H839" s="13">
        <v>30481688</v>
      </c>
      <c r="I839" s="13" t="str">
        <f t="shared" si="406"/>
        <v>30481688-EJECUCION</v>
      </c>
      <c r="J839" s="17" t="s">
        <v>149</v>
      </c>
      <c r="K839" s="29">
        <v>500000000</v>
      </c>
      <c r="L839" s="41">
        <v>57601935</v>
      </c>
      <c r="M839" s="41">
        <v>250000000</v>
      </c>
      <c r="N839" s="41">
        <v>0</v>
      </c>
      <c r="O839" s="41">
        <v>0</v>
      </c>
      <c r="P839" s="41">
        <f t="shared" si="407"/>
        <v>0</v>
      </c>
      <c r="Q839" s="41">
        <f t="shared" si="408"/>
        <v>250000000</v>
      </c>
      <c r="R839" s="41">
        <f t="shared" si="410"/>
        <v>192398065</v>
      </c>
      <c r="S839" s="56" t="s">
        <v>273</v>
      </c>
      <c r="T839" s="56" t="s">
        <v>8</v>
      </c>
      <c r="U839" s="2">
        <f>VLOOKUP(I839,RATES!K$2:L$952,2,FALSE)</f>
        <v>0</v>
      </c>
    </row>
    <row r="840" spans="1:21" s="2" customFormat="1" ht="15" customHeight="1" outlineLevel="2" x14ac:dyDescent="0.25">
      <c r="A840" s="6">
        <v>33</v>
      </c>
      <c r="B840" s="6" t="s">
        <v>5</v>
      </c>
      <c r="C840" s="6" t="s">
        <v>286</v>
      </c>
      <c r="D840" s="6" t="s">
        <v>172</v>
      </c>
      <c r="E840" s="6" t="s">
        <v>172</v>
      </c>
      <c r="F840" s="6" t="s">
        <v>558</v>
      </c>
      <c r="G840" s="6" t="s">
        <v>168</v>
      </c>
      <c r="H840" s="13">
        <v>30136269</v>
      </c>
      <c r="I840" s="13" t="str">
        <f t="shared" si="406"/>
        <v>30136269-EJECUCION</v>
      </c>
      <c r="J840" s="17" t="s">
        <v>53</v>
      </c>
      <c r="K840" s="29">
        <v>1535160000</v>
      </c>
      <c r="L840" s="41">
        <v>624866319</v>
      </c>
      <c r="M840" s="41">
        <v>375000000</v>
      </c>
      <c r="N840" s="41">
        <v>0</v>
      </c>
      <c r="O840" s="41">
        <v>0</v>
      </c>
      <c r="P840" s="41">
        <f t="shared" si="407"/>
        <v>0</v>
      </c>
      <c r="Q840" s="41">
        <f t="shared" si="408"/>
        <v>375000000</v>
      </c>
      <c r="R840" s="41">
        <f t="shared" si="410"/>
        <v>535293681</v>
      </c>
      <c r="S840" s="56" t="s">
        <v>273</v>
      </c>
      <c r="T840" s="56" t="s">
        <v>8</v>
      </c>
      <c r="U840" s="2">
        <f>VLOOKUP(I840,RATES!K$2:L$952,2,FALSE)</f>
        <v>0</v>
      </c>
    </row>
    <row r="841" spans="1:21" s="2" customFormat="1" ht="15" customHeight="1" outlineLevel="2" x14ac:dyDescent="0.25">
      <c r="A841" s="6">
        <v>33</v>
      </c>
      <c r="B841" s="6" t="s">
        <v>5</v>
      </c>
      <c r="C841" s="6" t="s">
        <v>286</v>
      </c>
      <c r="D841" s="6" t="s">
        <v>172</v>
      </c>
      <c r="E841" s="6" t="s">
        <v>172</v>
      </c>
      <c r="F841" s="6" t="s">
        <v>558</v>
      </c>
      <c r="G841" s="6" t="s">
        <v>168</v>
      </c>
      <c r="H841" s="13">
        <v>30136293</v>
      </c>
      <c r="I841" s="13" t="str">
        <f t="shared" si="406"/>
        <v>30136293-EJECUCION</v>
      </c>
      <c r="J841" s="17" t="s">
        <v>54</v>
      </c>
      <c r="K841" s="29">
        <v>500000000</v>
      </c>
      <c r="L841" s="41">
        <v>382704098</v>
      </c>
      <c r="M841" s="41">
        <v>117295902</v>
      </c>
      <c r="N841" s="41">
        <v>0</v>
      </c>
      <c r="O841" s="41">
        <v>0</v>
      </c>
      <c r="P841" s="41">
        <f t="shared" si="407"/>
        <v>0</v>
      </c>
      <c r="Q841" s="41">
        <f t="shared" si="408"/>
        <v>117295902</v>
      </c>
      <c r="R841" s="41">
        <f t="shared" si="410"/>
        <v>0</v>
      </c>
      <c r="S841" s="56" t="s">
        <v>273</v>
      </c>
      <c r="T841" s="56" t="s">
        <v>8</v>
      </c>
      <c r="U841" s="2">
        <f>VLOOKUP(I841,RATES!K$2:L$952,2,FALSE)</f>
        <v>0</v>
      </c>
    </row>
    <row r="842" spans="1:21" s="2" customFormat="1" ht="15" customHeight="1" outlineLevel="2" x14ac:dyDescent="0.25">
      <c r="A842" s="6">
        <v>33</v>
      </c>
      <c r="B842" s="6" t="s">
        <v>5</v>
      </c>
      <c r="C842" s="6" t="s">
        <v>286</v>
      </c>
      <c r="D842" s="6" t="s">
        <v>172</v>
      </c>
      <c r="E842" s="6" t="s">
        <v>172</v>
      </c>
      <c r="F842" s="6" t="s">
        <v>558</v>
      </c>
      <c r="G842" s="6" t="s">
        <v>168</v>
      </c>
      <c r="H842" s="13">
        <v>30136320</v>
      </c>
      <c r="I842" s="13" t="str">
        <f t="shared" si="406"/>
        <v>30136320-EJECUCION</v>
      </c>
      <c r="J842" s="17" t="s">
        <v>83</v>
      </c>
      <c r="K842" s="29">
        <v>688299000</v>
      </c>
      <c r="L842" s="41">
        <v>32047278</v>
      </c>
      <c r="M842" s="41">
        <v>460000000</v>
      </c>
      <c r="N842" s="41">
        <v>0</v>
      </c>
      <c r="O842" s="41">
        <v>0</v>
      </c>
      <c r="P842" s="41">
        <f t="shared" si="407"/>
        <v>0</v>
      </c>
      <c r="Q842" s="41">
        <f t="shared" si="408"/>
        <v>460000000</v>
      </c>
      <c r="R842" s="41">
        <f t="shared" si="410"/>
        <v>196251722</v>
      </c>
      <c r="S842" s="56" t="s">
        <v>273</v>
      </c>
      <c r="T842" s="56" t="s">
        <v>8</v>
      </c>
      <c r="U842" s="2">
        <f>VLOOKUP(I842,RATES!K$2:L$952,2,FALSE)</f>
        <v>0</v>
      </c>
    </row>
    <row r="843" spans="1:21" s="2" customFormat="1" ht="15" customHeight="1" outlineLevel="2" x14ac:dyDescent="0.25">
      <c r="A843" s="6">
        <v>33</v>
      </c>
      <c r="B843" s="6" t="s">
        <v>5</v>
      </c>
      <c r="C843" s="6" t="s">
        <v>272</v>
      </c>
      <c r="D843" s="6" t="s">
        <v>172</v>
      </c>
      <c r="E843" s="6" t="s">
        <v>172</v>
      </c>
      <c r="F843" s="6" t="s">
        <v>558</v>
      </c>
      <c r="G843" s="6" t="s">
        <v>168</v>
      </c>
      <c r="H843" s="13">
        <v>30106837</v>
      </c>
      <c r="I843" s="13" t="str">
        <f t="shared" si="406"/>
        <v>30106837-EJECUCION</v>
      </c>
      <c r="J843" s="17" t="s">
        <v>138</v>
      </c>
      <c r="K843" s="29">
        <v>1208000000</v>
      </c>
      <c r="L843" s="41">
        <v>619000000</v>
      </c>
      <c r="M843" s="41">
        <v>389000000</v>
      </c>
      <c r="N843" s="41">
        <v>0</v>
      </c>
      <c r="O843" s="41">
        <v>0</v>
      </c>
      <c r="P843" s="41">
        <f t="shared" si="407"/>
        <v>0</v>
      </c>
      <c r="Q843" s="41">
        <f t="shared" si="408"/>
        <v>389000000</v>
      </c>
      <c r="R843" s="41">
        <f t="shared" si="410"/>
        <v>200000000</v>
      </c>
      <c r="S843" s="56" t="s">
        <v>273</v>
      </c>
      <c r="T843" s="56" t="s">
        <v>8</v>
      </c>
      <c r="U843" s="2" t="e">
        <f>VLOOKUP(I843,RATES!K$2:L$952,2,FALSE)</f>
        <v>#N/A</v>
      </c>
    </row>
    <row r="844" spans="1:21" s="2" customFormat="1" ht="15" customHeight="1" outlineLevel="2" x14ac:dyDescent="0.25">
      <c r="A844" s="6">
        <v>33</v>
      </c>
      <c r="B844" s="6" t="s">
        <v>5</v>
      </c>
      <c r="C844" s="6" t="s">
        <v>272</v>
      </c>
      <c r="D844" s="6" t="s">
        <v>172</v>
      </c>
      <c r="E844" s="6" t="s">
        <v>172</v>
      </c>
      <c r="F844" s="6" t="s">
        <v>558</v>
      </c>
      <c r="G844" s="6" t="s">
        <v>168</v>
      </c>
      <c r="H844" s="13">
        <v>30124775</v>
      </c>
      <c r="I844" s="13" t="str">
        <f t="shared" si="406"/>
        <v>30124775-EJECUCION</v>
      </c>
      <c r="J844" s="17" t="s">
        <v>150</v>
      </c>
      <c r="K844" s="29">
        <v>279511000</v>
      </c>
      <c r="L844" s="41">
        <v>19365000</v>
      </c>
      <c r="M844" s="41">
        <v>260146000</v>
      </c>
      <c r="N844" s="41">
        <v>0</v>
      </c>
      <c r="O844" s="41">
        <v>0</v>
      </c>
      <c r="P844" s="41">
        <f t="shared" si="407"/>
        <v>0</v>
      </c>
      <c r="Q844" s="41">
        <f t="shared" si="408"/>
        <v>260146000</v>
      </c>
      <c r="R844" s="41">
        <f t="shared" si="410"/>
        <v>0</v>
      </c>
      <c r="S844" s="56" t="s">
        <v>273</v>
      </c>
      <c r="T844" s="56" t="s">
        <v>8</v>
      </c>
      <c r="U844" s="2" t="e">
        <f>VLOOKUP(I844,RATES!K$2:L$952,2,FALSE)</f>
        <v>#N/A</v>
      </c>
    </row>
    <row r="845" spans="1:21" s="2" customFormat="1" ht="15" customHeight="1" outlineLevel="2" x14ac:dyDescent="0.25">
      <c r="A845" s="6">
        <v>33</v>
      </c>
      <c r="B845" s="6" t="s">
        <v>5</v>
      </c>
      <c r="C845" s="6" t="s">
        <v>272</v>
      </c>
      <c r="D845" s="6" t="s">
        <v>172</v>
      </c>
      <c r="E845" s="6" t="s">
        <v>172</v>
      </c>
      <c r="F845" s="6" t="s">
        <v>558</v>
      </c>
      <c r="G845" s="6" t="s">
        <v>168</v>
      </c>
      <c r="H845" s="13">
        <v>30124802</v>
      </c>
      <c r="I845" s="13" t="str">
        <f t="shared" si="406"/>
        <v>30124802-EJECUCION</v>
      </c>
      <c r="J845" s="17" t="s">
        <v>139</v>
      </c>
      <c r="K845" s="29">
        <v>389000000</v>
      </c>
      <c r="L845" s="41">
        <v>17450000</v>
      </c>
      <c r="M845" s="41">
        <v>250000000</v>
      </c>
      <c r="N845" s="41">
        <v>0</v>
      </c>
      <c r="O845" s="41">
        <v>0</v>
      </c>
      <c r="P845" s="41">
        <f t="shared" si="407"/>
        <v>0</v>
      </c>
      <c r="Q845" s="41">
        <f t="shared" si="408"/>
        <v>250000000</v>
      </c>
      <c r="R845" s="41">
        <f t="shared" si="410"/>
        <v>121550000</v>
      </c>
      <c r="S845" s="56" t="s">
        <v>273</v>
      </c>
      <c r="T845" s="56" t="s">
        <v>8</v>
      </c>
      <c r="U845" s="2">
        <f>VLOOKUP(I845,RATES!K$2:L$952,2,FALSE)</f>
        <v>0</v>
      </c>
    </row>
    <row r="846" spans="1:21" s="2" customFormat="1" ht="15" customHeight="1" outlineLevel="2" x14ac:dyDescent="0.25">
      <c r="A846" s="6">
        <v>33</v>
      </c>
      <c r="B846" s="6" t="s">
        <v>5</v>
      </c>
      <c r="C846" s="6" t="s">
        <v>272</v>
      </c>
      <c r="D846" s="6" t="s">
        <v>172</v>
      </c>
      <c r="E846" s="6" t="s">
        <v>172</v>
      </c>
      <c r="F846" s="6" t="s">
        <v>558</v>
      </c>
      <c r="G846" s="6" t="s">
        <v>168</v>
      </c>
      <c r="H846" s="13">
        <v>30129698</v>
      </c>
      <c r="I846" s="13" t="str">
        <f t="shared" si="406"/>
        <v>30129698-EJECUCION</v>
      </c>
      <c r="J846" s="17" t="s">
        <v>137</v>
      </c>
      <c r="K846" s="29">
        <v>630000000</v>
      </c>
      <c r="L846" s="41">
        <v>157500000</v>
      </c>
      <c r="M846" s="41">
        <v>275000000</v>
      </c>
      <c r="N846" s="41">
        <v>0</v>
      </c>
      <c r="O846" s="41">
        <v>0</v>
      </c>
      <c r="P846" s="41">
        <f t="shared" si="407"/>
        <v>0</v>
      </c>
      <c r="Q846" s="41">
        <f t="shared" si="408"/>
        <v>275000000</v>
      </c>
      <c r="R846" s="41">
        <f t="shared" si="410"/>
        <v>197500000</v>
      </c>
      <c r="S846" s="56" t="s">
        <v>273</v>
      </c>
      <c r="T846" s="56" t="s">
        <v>8</v>
      </c>
      <c r="U846" s="2" t="e">
        <f>VLOOKUP(I846,RATES!K$2:L$952,2,FALSE)</f>
        <v>#N/A</v>
      </c>
    </row>
    <row r="847" spans="1:21" s="2" customFormat="1" ht="15" customHeight="1" outlineLevel="2" x14ac:dyDescent="0.25">
      <c r="A847" s="6">
        <v>33</v>
      </c>
      <c r="B847" s="6" t="s">
        <v>5</v>
      </c>
      <c r="C847" s="6" t="s">
        <v>342</v>
      </c>
      <c r="D847" s="6" t="s">
        <v>172</v>
      </c>
      <c r="E847" s="6" t="s">
        <v>172</v>
      </c>
      <c r="F847" s="6" t="s">
        <v>558</v>
      </c>
      <c r="G847" s="6" t="s">
        <v>168</v>
      </c>
      <c r="H847" s="13">
        <v>30398277</v>
      </c>
      <c r="I847" s="13" t="str">
        <f t="shared" si="406"/>
        <v>30398277-EJECUCION</v>
      </c>
      <c r="J847" s="17" t="s">
        <v>162</v>
      </c>
      <c r="K847" s="29">
        <v>394000000</v>
      </c>
      <c r="L847" s="41">
        <v>0</v>
      </c>
      <c r="M847" s="41">
        <v>120000000</v>
      </c>
      <c r="N847" s="41">
        <v>0</v>
      </c>
      <c r="O847" s="41">
        <v>0</v>
      </c>
      <c r="P847" s="41">
        <f t="shared" si="407"/>
        <v>0</v>
      </c>
      <c r="Q847" s="41">
        <f t="shared" si="408"/>
        <v>120000000</v>
      </c>
      <c r="R847" s="41">
        <f t="shared" si="410"/>
        <v>274000000</v>
      </c>
      <c r="S847" s="56" t="s">
        <v>273</v>
      </c>
      <c r="T847" s="56" t="s">
        <v>8</v>
      </c>
      <c r="U847" s="2" t="e">
        <f>VLOOKUP(I847,RATES!K$2:L$952,2,FALSE)</f>
        <v>#N/A</v>
      </c>
    </row>
    <row r="848" spans="1:21" s="2" customFormat="1" ht="15" customHeight="1" outlineLevel="2" x14ac:dyDescent="0.25">
      <c r="A848" s="6">
        <v>33</v>
      </c>
      <c r="B848" s="6" t="s">
        <v>5</v>
      </c>
      <c r="C848" s="6" t="s">
        <v>313</v>
      </c>
      <c r="D848" s="6" t="s">
        <v>172</v>
      </c>
      <c r="E848" s="6" t="s">
        <v>172</v>
      </c>
      <c r="F848" s="6" t="s">
        <v>558</v>
      </c>
      <c r="G848" s="6" t="s">
        <v>168</v>
      </c>
      <c r="H848" s="13">
        <v>30342025</v>
      </c>
      <c r="I848" s="13" t="str">
        <f t="shared" si="406"/>
        <v>30342025-EJECUCION</v>
      </c>
      <c r="J848" s="17" t="s">
        <v>86</v>
      </c>
      <c r="K848" s="29">
        <v>737376000</v>
      </c>
      <c r="L848" s="41">
        <v>285768614</v>
      </c>
      <c r="M848" s="41">
        <v>220000000</v>
      </c>
      <c r="N848" s="41">
        <v>0</v>
      </c>
      <c r="O848" s="41">
        <v>0</v>
      </c>
      <c r="P848" s="41">
        <f t="shared" si="407"/>
        <v>0</v>
      </c>
      <c r="Q848" s="41">
        <f t="shared" si="408"/>
        <v>220000000</v>
      </c>
      <c r="R848" s="41">
        <f t="shared" si="410"/>
        <v>231607386</v>
      </c>
      <c r="S848" s="56" t="s">
        <v>273</v>
      </c>
      <c r="T848" s="56" t="s">
        <v>8</v>
      </c>
      <c r="U848" s="2">
        <f>VLOOKUP(I848,RATES!K$2:L$952,2,FALSE)</f>
        <v>0</v>
      </c>
    </row>
    <row r="849" spans="1:21" s="2" customFormat="1" ht="15" customHeight="1" outlineLevel="2" x14ac:dyDescent="0.25">
      <c r="A849" s="6">
        <v>33</v>
      </c>
      <c r="B849" s="6" t="s">
        <v>5</v>
      </c>
      <c r="C849" s="6" t="s">
        <v>274</v>
      </c>
      <c r="D849" s="6" t="s">
        <v>172</v>
      </c>
      <c r="E849" s="6" t="s">
        <v>172</v>
      </c>
      <c r="F849" s="6" t="s">
        <v>558</v>
      </c>
      <c r="G849" s="6" t="s">
        <v>168</v>
      </c>
      <c r="H849" s="13">
        <v>30135830</v>
      </c>
      <c r="I849" s="13" t="str">
        <f t="shared" si="406"/>
        <v>30135830-EJECUCION</v>
      </c>
      <c r="J849" s="17" t="s">
        <v>132</v>
      </c>
      <c r="K849" s="29">
        <v>200089000</v>
      </c>
      <c r="L849" s="41">
        <v>152279000</v>
      </c>
      <c r="M849" s="41">
        <v>47810000</v>
      </c>
      <c r="N849" s="41">
        <v>0</v>
      </c>
      <c r="O849" s="41">
        <v>0</v>
      </c>
      <c r="P849" s="41">
        <f t="shared" si="407"/>
        <v>0</v>
      </c>
      <c r="Q849" s="41">
        <f t="shared" si="408"/>
        <v>47810000</v>
      </c>
      <c r="R849" s="41">
        <f t="shared" si="410"/>
        <v>0</v>
      </c>
      <c r="S849" s="56" t="s">
        <v>273</v>
      </c>
      <c r="T849" s="56" t="s">
        <v>8</v>
      </c>
      <c r="U849" s="2">
        <f>VLOOKUP(I849,RATES!K$2:L$952,2,FALSE)</f>
        <v>0</v>
      </c>
    </row>
    <row r="850" spans="1:21" s="2" customFormat="1" ht="15" customHeight="1" outlineLevel="2" x14ac:dyDescent="0.25">
      <c r="A850" s="6">
        <v>33</v>
      </c>
      <c r="B850" s="6" t="s">
        <v>5</v>
      </c>
      <c r="C850" s="6" t="s">
        <v>342</v>
      </c>
      <c r="D850" s="6" t="s">
        <v>172</v>
      </c>
      <c r="E850" s="6" t="s">
        <v>172</v>
      </c>
      <c r="F850" s="6" t="s">
        <v>558</v>
      </c>
      <c r="G850" s="6" t="s">
        <v>168</v>
      </c>
      <c r="H850" s="13">
        <v>30343724</v>
      </c>
      <c r="I850" s="13" t="str">
        <f t="shared" si="406"/>
        <v>30343724-EJECUCION</v>
      </c>
      <c r="J850" s="17" t="s">
        <v>62</v>
      </c>
      <c r="K850" s="29">
        <v>2368886000</v>
      </c>
      <c r="L850" s="41">
        <v>1026634914</v>
      </c>
      <c r="M850" s="41">
        <v>112940467</v>
      </c>
      <c r="N850" s="41">
        <v>0</v>
      </c>
      <c r="O850" s="41">
        <v>0</v>
      </c>
      <c r="P850" s="41">
        <f t="shared" si="407"/>
        <v>0</v>
      </c>
      <c r="Q850" s="41">
        <f t="shared" si="408"/>
        <v>112940467</v>
      </c>
      <c r="R850" s="41">
        <f t="shared" si="410"/>
        <v>1229310619</v>
      </c>
      <c r="S850" s="56" t="s">
        <v>273</v>
      </c>
      <c r="T850" s="56" t="s">
        <v>8</v>
      </c>
      <c r="U850" s="2" t="e">
        <f>VLOOKUP(I850,RATES!K$2:L$952,2,FALSE)</f>
        <v>#N/A</v>
      </c>
    </row>
    <row r="851" spans="1:21" s="2" customFormat="1" ht="15" customHeight="1" outlineLevel="2" x14ac:dyDescent="0.25">
      <c r="A851" s="6">
        <v>33</v>
      </c>
      <c r="B851" s="6" t="s">
        <v>5</v>
      </c>
      <c r="C851" s="6" t="s">
        <v>342</v>
      </c>
      <c r="D851" s="6" t="s">
        <v>172</v>
      </c>
      <c r="E851" s="6" t="s">
        <v>172</v>
      </c>
      <c r="F851" s="6" t="s">
        <v>558</v>
      </c>
      <c r="G851" s="6" t="s">
        <v>168</v>
      </c>
      <c r="H851" s="13">
        <v>30398233</v>
      </c>
      <c r="I851" s="13" t="str">
        <f t="shared" si="406"/>
        <v>30398233-EJECUCION</v>
      </c>
      <c r="J851" s="17" t="s">
        <v>163</v>
      </c>
      <c r="K851" s="29">
        <v>900000000</v>
      </c>
      <c r="L851" s="41">
        <v>1833333</v>
      </c>
      <c r="M851" s="41">
        <v>500000000</v>
      </c>
      <c r="N851" s="41">
        <v>0</v>
      </c>
      <c r="O851" s="41">
        <v>0</v>
      </c>
      <c r="P851" s="41">
        <f t="shared" si="407"/>
        <v>0</v>
      </c>
      <c r="Q851" s="41">
        <f t="shared" si="408"/>
        <v>500000000</v>
      </c>
      <c r="R851" s="41">
        <f t="shared" si="410"/>
        <v>398166667</v>
      </c>
      <c r="S851" s="56" t="s">
        <v>273</v>
      </c>
      <c r="T851" s="56" t="s">
        <v>8</v>
      </c>
      <c r="U851" s="2" t="e">
        <f>VLOOKUP(I851,RATES!K$2:L$952,2,FALSE)</f>
        <v>#N/A</v>
      </c>
    </row>
    <row r="852" spans="1:21" ht="15" customHeight="1" outlineLevel="2" x14ac:dyDescent="0.25">
      <c r="A852" s="8"/>
      <c r="B852" s="8"/>
      <c r="C852" s="8"/>
      <c r="D852" s="8"/>
      <c r="E852" s="8"/>
      <c r="F852" s="8"/>
      <c r="G852" s="8"/>
      <c r="H852" s="12"/>
      <c r="I852" s="12"/>
      <c r="J852" s="16" t="s">
        <v>435</v>
      </c>
      <c r="K852" s="30">
        <f t="shared" ref="K852:R852" si="411">SUBTOTAL(9,K803:K851)</f>
        <v>31830101301</v>
      </c>
      <c r="L852" s="30">
        <f t="shared" si="411"/>
        <v>12725732706</v>
      </c>
      <c r="M852" s="30">
        <f t="shared" si="411"/>
        <v>10701495749</v>
      </c>
      <c r="N852" s="30">
        <f t="shared" si="411"/>
        <v>45024120</v>
      </c>
      <c r="O852" s="30">
        <f t="shared" si="411"/>
        <v>0</v>
      </c>
      <c r="P852" s="30">
        <f t="shared" si="411"/>
        <v>45024120</v>
      </c>
      <c r="Q852" s="30">
        <f t="shared" si="411"/>
        <v>10656471629</v>
      </c>
      <c r="R852" s="30">
        <f t="shared" si="411"/>
        <v>8402872846</v>
      </c>
      <c r="S852" s="55"/>
      <c r="T852" s="55"/>
    </row>
    <row r="853" spans="1:21" ht="15" customHeight="1" outlineLevel="2" x14ac:dyDescent="0.25">
      <c r="A853" s="8"/>
      <c r="B853" s="8"/>
      <c r="C853" s="8"/>
      <c r="D853" s="8"/>
      <c r="E853" s="8"/>
      <c r="F853" s="8"/>
      <c r="G853" s="8"/>
      <c r="H853" s="12"/>
      <c r="I853" s="12"/>
      <c r="J853" s="18"/>
      <c r="K853" s="28"/>
      <c r="L853" s="40"/>
      <c r="M853" s="40"/>
      <c r="N853" s="40"/>
      <c r="O853" s="40"/>
      <c r="P853" s="40"/>
      <c r="Q853" s="40"/>
      <c r="R853" s="40"/>
      <c r="S853" s="55"/>
      <c r="T853" s="55"/>
    </row>
    <row r="854" spans="1:21" ht="15" customHeight="1" outlineLevel="2" x14ac:dyDescent="0.25">
      <c r="A854" s="8"/>
      <c r="B854" s="8"/>
      <c r="C854" s="8"/>
      <c r="D854" s="8"/>
      <c r="E854" s="8"/>
      <c r="F854" s="8"/>
      <c r="G854" s="8"/>
      <c r="H854" s="12"/>
      <c r="I854" s="12"/>
      <c r="J854" s="16" t="s">
        <v>436</v>
      </c>
      <c r="K854" s="28"/>
      <c r="L854" s="40"/>
      <c r="M854" s="40"/>
      <c r="N854" s="40"/>
      <c r="O854" s="40"/>
      <c r="P854" s="40"/>
      <c r="Q854" s="40"/>
      <c r="R854" s="40"/>
      <c r="S854" s="55"/>
      <c r="T854" s="55"/>
    </row>
    <row r="855" spans="1:21" s="2" customFormat="1" ht="15" customHeight="1" outlineLevel="2" x14ac:dyDescent="0.25">
      <c r="A855" s="6">
        <v>33</v>
      </c>
      <c r="B855" s="6" t="s">
        <v>56</v>
      </c>
      <c r="C855" s="6" t="s">
        <v>313</v>
      </c>
      <c r="D855" s="6" t="s">
        <v>172</v>
      </c>
      <c r="E855" s="6" t="s">
        <v>172</v>
      </c>
      <c r="F855" s="6" t="s">
        <v>558</v>
      </c>
      <c r="G855" s="6" t="s">
        <v>168</v>
      </c>
      <c r="H855" s="13">
        <v>30482658</v>
      </c>
      <c r="I855" s="13" t="str">
        <f t="shared" ref="I855:I856" si="412">CONCATENATE(H855,"-",G855)</f>
        <v>30482658-EJECUCION</v>
      </c>
      <c r="J855" s="17" t="s">
        <v>151</v>
      </c>
      <c r="K855" s="29">
        <v>230000000</v>
      </c>
      <c r="L855" s="41">
        <v>0</v>
      </c>
      <c r="M855" s="41">
        <v>76666666.666666672</v>
      </c>
      <c r="N855" s="41">
        <v>0</v>
      </c>
      <c r="O855" s="41">
        <v>0</v>
      </c>
      <c r="P855" s="41">
        <f t="shared" ref="P855:P856" si="413">N855+O855</f>
        <v>0</v>
      </c>
      <c r="Q855" s="41">
        <f t="shared" ref="Q855:Q856" si="414">M855-P855</f>
        <v>76666666.666666672</v>
      </c>
      <c r="R855" s="41">
        <f>K855-(L855+M855)</f>
        <v>153333333.33333331</v>
      </c>
      <c r="S855" s="56" t="s">
        <v>282</v>
      </c>
      <c r="T855" s="56" t="s">
        <v>8</v>
      </c>
      <c r="U855" s="2">
        <f>VLOOKUP(I855,RATES!K$2:L$952,2,FALSE)</f>
        <v>0</v>
      </c>
    </row>
    <row r="856" spans="1:21" s="2" customFormat="1" ht="15" customHeight="1" outlineLevel="2" x14ac:dyDescent="0.25">
      <c r="A856" s="6">
        <v>33</v>
      </c>
      <c r="B856" s="6" t="s">
        <v>56</v>
      </c>
      <c r="C856" s="6" t="s">
        <v>313</v>
      </c>
      <c r="D856" s="6" t="s">
        <v>172</v>
      </c>
      <c r="E856" s="6" t="s">
        <v>172</v>
      </c>
      <c r="F856" s="6" t="s">
        <v>558</v>
      </c>
      <c r="G856" s="6" t="s">
        <v>168</v>
      </c>
      <c r="H856" s="13">
        <v>30484364</v>
      </c>
      <c r="I856" s="13" t="str">
        <f t="shared" si="412"/>
        <v>30484364-EJECUCION</v>
      </c>
      <c r="J856" s="17" t="s">
        <v>171</v>
      </c>
      <c r="K856" s="29">
        <v>230000000</v>
      </c>
      <c r="L856" s="41">
        <v>0</v>
      </c>
      <c r="M856" s="41">
        <v>76666666.666666672</v>
      </c>
      <c r="N856" s="41">
        <v>0</v>
      </c>
      <c r="O856" s="41">
        <v>0</v>
      </c>
      <c r="P856" s="41">
        <f t="shared" si="413"/>
        <v>0</v>
      </c>
      <c r="Q856" s="41">
        <f t="shared" si="414"/>
        <v>76666666.666666672</v>
      </c>
      <c r="R856" s="41">
        <f>K856-(L856+M856)</f>
        <v>153333333.33333331</v>
      </c>
      <c r="S856" s="56" t="s">
        <v>282</v>
      </c>
      <c r="T856" s="56" t="s">
        <v>8</v>
      </c>
      <c r="U856" s="2">
        <f>VLOOKUP(I856,RATES!K$2:L$952,2,FALSE)</f>
        <v>0</v>
      </c>
    </row>
    <row r="857" spans="1:21" ht="15" customHeight="1" outlineLevel="2" x14ac:dyDescent="0.25">
      <c r="A857" s="8"/>
      <c r="B857" s="8"/>
      <c r="C857" s="8"/>
      <c r="D857" s="8"/>
      <c r="E857" s="8"/>
      <c r="F857" s="8"/>
      <c r="G857" s="8"/>
      <c r="H857" s="12"/>
      <c r="I857" s="12"/>
      <c r="J857" s="16" t="s">
        <v>336</v>
      </c>
      <c r="K857" s="30">
        <f t="shared" ref="K857:R857" si="415">SUBTOTAL(9,K855:K856)</f>
        <v>460000000</v>
      </c>
      <c r="L857" s="30">
        <f t="shared" si="415"/>
        <v>0</v>
      </c>
      <c r="M857" s="30">
        <f t="shared" si="415"/>
        <v>153333333.33333334</v>
      </c>
      <c r="N857" s="30">
        <f t="shared" si="415"/>
        <v>0</v>
      </c>
      <c r="O857" s="30">
        <f t="shared" si="415"/>
        <v>0</v>
      </c>
      <c r="P857" s="30">
        <f t="shared" si="415"/>
        <v>0</v>
      </c>
      <c r="Q857" s="30">
        <f t="shared" si="415"/>
        <v>153333333.33333334</v>
      </c>
      <c r="R857" s="30">
        <f t="shared" si="415"/>
        <v>306666666.66666663</v>
      </c>
      <c r="S857" s="55"/>
      <c r="T857" s="55"/>
    </row>
    <row r="858" spans="1:21" ht="15" customHeight="1" outlineLevel="2" x14ac:dyDescent="0.25">
      <c r="A858" s="8"/>
      <c r="B858" s="8"/>
      <c r="C858" s="8"/>
      <c r="D858" s="8"/>
      <c r="E858" s="8"/>
      <c r="F858" s="8"/>
      <c r="G858" s="8"/>
      <c r="H858" s="12"/>
      <c r="I858" s="12"/>
      <c r="J858" s="18"/>
      <c r="K858" s="28"/>
      <c r="L858" s="40"/>
      <c r="M858" s="40"/>
      <c r="N858" s="40"/>
      <c r="O858" s="40"/>
      <c r="P858" s="40"/>
      <c r="Q858" s="40"/>
      <c r="R858" s="40"/>
      <c r="S858" s="55"/>
      <c r="T858" s="55"/>
    </row>
    <row r="859" spans="1:21" ht="15" customHeight="1" outlineLevel="2" x14ac:dyDescent="0.25">
      <c r="A859" s="8"/>
      <c r="B859" s="8"/>
      <c r="C859" s="8"/>
      <c r="D859" s="8"/>
      <c r="E859" s="8"/>
      <c r="F859" s="8"/>
      <c r="G859" s="8"/>
      <c r="H859" s="12"/>
      <c r="I859" s="12"/>
      <c r="J859" s="16" t="s">
        <v>278</v>
      </c>
      <c r="K859" s="28"/>
      <c r="L859" s="40"/>
      <c r="M859" s="40"/>
      <c r="N859" s="40"/>
      <c r="O859" s="40"/>
      <c r="P859" s="40"/>
      <c r="Q859" s="40"/>
      <c r="R859" s="40"/>
      <c r="S859" s="55"/>
      <c r="T859" s="55"/>
    </row>
    <row r="860" spans="1:21" s="2" customFormat="1" ht="15" customHeight="1" outlineLevel="2" x14ac:dyDescent="0.25">
      <c r="A860" s="6">
        <v>33</v>
      </c>
      <c r="B860" s="6" t="s">
        <v>11</v>
      </c>
      <c r="C860" s="6" t="s">
        <v>343</v>
      </c>
      <c r="D860" s="6" t="s">
        <v>172</v>
      </c>
      <c r="E860" s="6" t="s">
        <v>172</v>
      </c>
      <c r="F860" s="6" t="s">
        <v>558</v>
      </c>
      <c r="G860" s="6" t="s">
        <v>168</v>
      </c>
      <c r="H860" s="13">
        <v>30485196</v>
      </c>
      <c r="I860" s="13" t="str">
        <f t="shared" ref="I860:I877" si="416">CONCATENATE(H860,"-",G860)</f>
        <v>30485196-EJECUCION</v>
      </c>
      <c r="J860" s="17" t="s">
        <v>265</v>
      </c>
      <c r="K860" s="29">
        <v>350000000</v>
      </c>
      <c r="L860" s="41">
        <v>0</v>
      </c>
      <c r="M860" s="41">
        <f>40000000</f>
        <v>40000000</v>
      </c>
      <c r="N860" s="41">
        <v>0</v>
      </c>
      <c r="O860" s="41">
        <v>0</v>
      </c>
      <c r="P860" s="41">
        <f t="shared" ref="P860:P877" si="417">N860+O860</f>
        <v>0</v>
      </c>
      <c r="Q860" s="41">
        <f t="shared" ref="Q860:Q877" si="418">M860-P860</f>
        <v>40000000</v>
      </c>
      <c r="R860" s="41">
        <f t="shared" ref="R860:R877" si="419">K860-(L860+M860)</f>
        <v>310000000</v>
      </c>
      <c r="S860" s="56" t="s">
        <v>281</v>
      </c>
      <c r="T860" s="56" t="s">
        <v>415</v>
      </c>
      <c r="U860" s="2">
        <f>VLOOKUP(I860,RATES!K$2:L$952,2,FALSE)</f>
        <v>0</v>
      </c>
    </row>
    <row r="861" spans="1:21" s="2" customFormat="1" ht="15" customHeight="1" outlineLevel="2" x14ac:dyDescent="0.25">
      <c r="A861" s="6">
        <v>33</v>
      </c>
      <c r="B861" s="6" t="s">
        <v>11</v>
      </c>
      <c r="C861" s="6" t="s">
        <v>342</v>
      </c>
      <c r="D861" s="6" t="s">
        <v>172</v>
      </c>
      <c r="E861" s="6" t="s">
        <v>172</v>
      </c>
      <c r="F861" s="6" t="s">
        <v>558</v>
      </c>
      <c r="G861" s="6" t="s">
        <v>168</v>
      </c>
      <c r="H861" s="13">
        <v>30485060</v>
      </c>
      <c r="I861" s="13" t="str">
        <f t="shared" si="416"/>
        <v>30485060-EJECUCION</v>
      </c>
      <c r="J861" s="17" t="s">
        <v>249</v>
      </c>
      <c r="K861" s="29">
        <v>500000000</v>
      </c>
      <c r="L861" s="41">
        <v>0</v>
      </c>
      <c r="M861" s="41">
        <v>35000000</v>
      </c>
      <c r="N861" s="41">
        <v>0</v>
      </c>
      <c r="O861" s="41">
        <v>0</v>
      </c>
      <c r="P861" s="41">
        <f t="shared" si="417"/>
        <v>0</v>
      </c>
      <c r="Q861" s="41">
        <f t="shared" si="418"/>
        <v>35000000</v>
      </c>
      <c r="R861" s="41">
        <f t="shared" si="419"/>
        <v>465000000</v>
      </c>
      <c r="S861" s="56" t="s">
        <v>281</v>
      </c>
      <c r="T861" s="56" t="s">
        <v>415</v>
      </c>
      <c r="U861" s="2">
        <f>VLOOKUP(I861,RATES!K$2:L$952,2,FALSE)</f>
        <v>0</v>
      </c>
    </row>
    <row r="862" spans="1:21" s="2" customFormat="1" ht="15" customHeight="1" outlineLevel="2" x14ac:dyDescent="0.25">
      <c r="A862" s="6">
        <v>33</v>
      </c>
      <c r="B862" s="6" t="s">
        <v>11</v>
      </c>
      <c r="C862" s="6" t="s">
        <v>313</v>
      </c>
      <c r="D862" s="6" t="s">
        <v>172</v>
      </c>
      <c r="E862" s="6" t="s">
        <v>48</v>
      </c>
      <c r="F862" s="6" t="s">
        <v>558</v>
      </c>
      <c r="G862" s="6" t="s">
        <v>168</v>
      </c>
      <c r="H862" s="13">
        <v>30485426</v>
      </c>
      <c r="I862" s="13" t="str">
        <f t="shared" si="416"/>
        <v>30485426-EJECUCION</v>
      </c>
      <c r="J862" s="17" t="s">
        <v>627</v>
      </c>
      <c r="K862" s="29">
        <v>2000000000</v>
      </c>
      <c r="L862" s="41">
        <v>0</v>
      </c>
      <c r="M862" s="41">
        <v>20000000</v>
      </c>
      <c r="N862" s="41">
        <v>0</v>
      </c>
      <c r="O862" s="41">
        <v>0</v>
      </c>
      <c r="P862" s="41">
        <f t="shared" si="417"/>
        <v>0</v>
      </c>
      <c r="Q862" s="41">
        <f t="shared" si="418"/>
        <v>20000000</v>
      </c>
      <c r="R862" s="41">
        <f t="shared" si="419"/>
        <v>1980000000</v>
      </c>
      <c r="S862" s="56" t="s">
        <v>281</v>
      </c>
      <c r="T862" s="56" t="s">
        <v>415</v>
      </c>
      <c r="U862" s="2" t="e">
        <f>VLOOKUP(I862,RATES!K$2:L$952,2,FALSE)</f>
        <v>#N/A</v>
      </c>
    </row>
    <row r="863" spans="1:21" s="2" customFormat="1" ht="15" customHeight="1" outlineLevel="2" x14ac:dyDescent="0.25">
      <c r="A863" s="6">
        <v>33</v>
      </c>
      <c r="B863" s="6" t="s">
        <v>11</v>
      </c>
      <c r="C863" s="6" t="s">
        <v>313</v>
      </c>
      <c r="D863" s="6" t="s">
        <v>172</v>
      </c>
      <c r="E863" s="6" t="s">
        <v>144</v>
      </c>
      <c r="F863" s="6" t="s">
        <v>558</v>
      </c>
      <c r="G863" s="6" t="s">
        <v>168</v>
      </c>
      <c r="H863" s="13">
        <v>30479944</v>
      </c>
      <c r="I863" s="13" t="str">
        <f t="shared" si="416"/>
        <v>30479944-EJECUCION</v>
      </c>
      <c r="J863" s="17" t="s">
        <v>634</v>
      </c>
      <c r="K863" s="29">
        <v>514632000</v>
      </c>
      <c r="L863" s="41">
        <v>0</v>
      </c>
      <c r="M863" s="41">
        <f>25731600+9881825</f>
        <v>35613425</v>
      </c>
      <c r="N863" s="41">
        <v>0</v>
      </c>
      <c r="O863" s="41">
        <v>0</v>
      </c>
      <c r="P863" s="41">
        <f t="shared" si="417"/>
        <v>0</v>
      </c>
      <c r="Q863" s="41">
        <f t="shared" si="418"/>
        <v>35613425</v>
      </c>
      <c r="R863" s="41">
        <f t="shared" si="419"/>
        <v>479018575</v>
      </c>
      <c r="S863" s="56" t="s">
        <v>281</v>
      </c>
      <c r="T863" s="56" t="s">
        <v>415</v>
      </c>
      <c r="U863" s="2" t="e">
        <f>VLOOKUP(I863,RATES!K$2:L$952,2,FALSE)</f>
        <v>#N/A</v>
      </c>
    </row>
    <row r="864" spans="1:21" s="2" customFormat="1" ht="15" customHeight="1" outlineLevel="2" x14ac:dyDescent="0.25">
      <c r="A864" s="6">
        <v>33</v>
      </c>
      <c r="B864" s="6" t="s">
        <v>11</v>
      </c>
      <c r="C864" s="6" t="s">
        <v>313</v>
      </c>
      <c r="D864" s="6" t="s">
        <v>172</v>
      </c>
      <c r="E864" s="10" t="s">
        <v>42</v>
      </c>
      <c r="F864" s="6" t="s">
        <v>558</v>
      </c>
      <c r="G864" s="6" t="s">
        <v>168</v>
      </c>
      <c r="H864" s="13">
        <v>30485206</v>
      </c>
      <c r="I864" s="13" t="str">
        <f t="shared" si="416"/>
        <v>30485206-EJECUCION</v>
      </c>
      <c r="J864" s="17" t="s">
        <v>266</v>
      </c>
      <c r="K864" s="29">
        <v>450000000</v>
      </c>
      <c r="L864" s="41">
        <v>0</v>
      </c>
      <c r="M864" s="41">
        <v>22500000</v>
      </c>
      <c r="N864" s="41">
        <v>0</v>
      </c>
      <c r="O864" s="41">
        <v>0</v>
      </c>
      <c r="P864" s="41">
        <f t="shared" si="417"/>
        <v>0</v>
      </c>
      <c r="Q864" s="41">
        <f t="shared" si="418"/>
        <v>22500000</v>
      </c>
      <c r="R864" s="41">
        <f t="shared" si="419"/>
        <v>427500000</v>
      </c>
      <c r="S864" s="56" t="s">
        <v>281</v>
      </c>
      <c r="T864" s="56" t="s">
        <v>415</v>
      </c>
      <c r="U864" s="2">
        <f>VLOOKUP(I864,RATES!K$2:L$952,2,FALSE)</f>
        <v>0</v>
      </c>
    </row>
    <row r="865" spans="1:21" s="2" customFormat="1" ht="15" customHeight="1" outlineLevel="2" x14ac:dyDescent="0.25">
      <c r="A865" s="6">
        <v>33</v>
      </c>
      <c r="B865" s="6" t="s">
        <v>11</v>
      </c>
      <c r="C865" s="6" t="s">
        <v>286</v>
      </c>
      <c r="D865" s="6" t="s">
        <v>172</v>
      </c>
      <c r="E865" s="6" t="s">
        <v>44</v>
      </c>
      <c r="F865" s="6" t="s">
        <v>558</v>
      </c>
      <c r="G865" s="6" t="s">
        <v>168</v>
      </c>
      <c r="H865" s="13">
        <v>30461825</v>
      </c>
      <c r="I865" s="13" t="str">
        <f t="shared" si="416"/>
        <v>30461825-EJECUCION</v>
      </c>
      <c r="J865" s="17" t="s">
        <v>252</v>
      </c>
      <c r="K865" s="29">
        <v>172834000</v>
      </c>
      <c r="L865" s="41">
        <v>0</v>
      </c>
      <c r="M865" s="41">
        <v>30000000</v>
      </c>
      <c r="N865" s="41">
        <v>0</v>
      </c>
      <c r="O865" s="41">
        <v>0</v>
      </c>
      <c r="P865" s="41">
        <f t="shared" si="417"/>
        <v>0</v>
      </c>
      <c r="Q865" s="41">
        <f t="shared" si="418"/>
        <v>30000000</v>
      </c>
      <c r="R865" s="41">
        <f t="shared" si="419"/>
        <v>142834000</v>
      </c>
      <c r="S865" s="56" t="s">
        <v>281</v>
      </c>
      <c r="T865" s="56" t="s">
        <v>415</v>
      </c>
      <c r="U865" s="2" t="e">
        <f>VLOOKUP(I865,RATES!K$2:L$952,2,FALSE)</f>
        <v>#N/A</v>
      </c>
    </row>
    <row r="866" spans="1:21" s="2" customFormat="1" ht="15" customHeight="1" outlineLevel="2" x14ac:dyDescent="0.25">
      <c r="A866" s="6">
        <v>33</v>
      </c>
      <c r="B866" s="6" t="s">
        <v>11</v>
      </c>
      <c r="C866" s="6" t="s">
        <v>342</v>
      </c>
      <c r="D866" s="6" t="s">
        <v>172</v>
      </c>
      <c r="E866" s="6" t="s">
        <v>172</v>
      </c>
      <c r="F866" s="6" t="s">
        <v>558</v>
      </c>
      <c r="G866" s="6" t="s">
        <v>168</v>
      </c>
      <c r="H866" s="13">
        <v>30485056</v>
      </c>
      <c r="I866" s="13" t="str">
        <f t="shared" si="416"/>
        <v>30485056-EJECUCION</v>
      </c>
      <c r="J866" s="17" t="s">
        <v>632</v>
      </c>
      <c r="K866" s="29">
        <v>300000000</v>
      </c>
      <c r="L866" s="41">
        <v>0</v>
      </c>
      <c r="M866" s="41">
        <v>30000000</v>
      </c>
      <c r="N866" s="41">
        <v>0</v>
      </c>
      <c r="O866" s="41">
        <v>0</v>
      </c>
      <c r="P866" s="41">
        <f t="shared" si="417"/>
        <v>0</v>
      </c>
      <c r="Q866" s="41">
        <f t="shared" si="418"/>
        <v>30000000</v>
      </c>
      <c r="R866" s="41">
        <f t="shared" si="419"/>
        <v>270000000</v>
      </c>
      <c r="S866" s="56" t="s">
        <v>281</v>
      </c>
      <c r="T866" s="56" t="s">
        <v>415</v>
      </c>
      <c r="U866" s="2">
        <f>VLOOKUP(I866,RATES!K$2:L$952,2,FALSE)</f>
        <v>0</v>
      </c>
    </row>
    <row r="867" spans="1:21" s="2" customFormat="1" ht="15" customHeight="1" outlineLevel="2" x14ac:dyDescent="0.25">
      <c r="A867" s="6">
        <v>33</v>
      </c>
      <c r="B867" s="6" t="s">
        <v>11</v>
      </c>
      <c r="C867" s="6" t="s">
        <v>342</v>
      </c>
      <c r="D867" s="6" t="s">
        <v>172</v>
      </c>
      <c r="E867" s="6" t="s">
        <v>172</v>
      </c>
      <c r="F867" s="6" t="s">
        <v>558</v>
      </c>
      <c r="G867" s="6" t="s">
        <v>168</v>
      </c>
      <c r="H867" s="13">
        <v>30485055</v>
      </c>
      <c r="I867" s="13" t="str">
        <f t="shared" si="416"/>
        <v>30485055-EJECUCION</v>
      </c>
      <c r="J867" s="17" t="s">
        <v>631</v>
      </c>
      <c r="K867" s="29">
        <v>300000000</v>
      </c>
      <c r="L867" s="41">
        <v>0</v>
      </c>
      <c r="M867" s="41">
        <v>30000000</v>
      </c>
      <c r="N867" s="41">
        <v>0</v>
      </c>
      <c r="O867" s="41">
        <v>0</v>
      </c>
      <c r="P867" s="41">
        <f t="shared" si="417"/>
        <v>0</v>
      </c>
      <c r="Q867" s="41">
        <f t="shared" si="418"/>
        <v>30000000</v>
      </c>
      <c r="R867" s="41">
        <f t="shared" si="419"/>
        <v>270000000</v>
      </c>
      <c r="S867" s="56" t="s">
        <v>281</v>
      </c>
      <c r="T867" s="56" t="s">
        <v>415</v>
      </c>
      <c r="U867" s="2">
        <f>VLOOKUP(I867,RATES!K$2:L$952,2,FALSE)</f>
        <v>0</v>
      </c>
    </row>
    <row r="868" spans="1:21" s="2" customFormat="1" ht="15" customHeight="1" outlineLevel="2" x14ac:dyDescent="0.25">
      <c r="A868" s="6">
        <v>33</v>
      </c>
      <c r="B868" s="6" t="s">
        <v>11</v>
      </c>
      <c r="C868" s="6" t="s">
        <v>313</v>
      </c>
      <c r="D868" s="6" t="s">
        <v>172</v>
      </c>
      <c r="E868" s="6" t="s">
        <v>172</v>
      </c>
      <c r="F868" s="6" t="s">
        <v>558</v>
      </c>
      <c r="G868" s="6" t="s">
        <v>168</v>
      </c>
      <c r="H868" s="13">
        <v>30485183</v>
      </c>
      <c r="I868" s="13" t="str">
        <f t="shared" si="416"/>
        <v>30485183-EJECUCION</v>
      </c>
      <c r="J868" s="17" t="s">
        <v>251</v>
      </c>
      <c r="K868" s="29">
        <v>200000000</v>
      </c>
      <c r="L868" s="41">
        <v>0</v>
      </c>
      <c r="M868" s="41">
        <v>30000000</v>
      </c>
      <c r="N868" s="41">
        <v>0</v>
      </c>
      <c r="O868" s="41">
        <v>0</v>
      </c>
      <c r="P868" s="41">
        <f t="shared" si="417"/>
        <v>0</v>
      </c>
      <c r="Q868" s="41">
        <f t="shared" si="418"/>
        <v>30000000</v>
      </c>
      <c r="R868" s="41">
        <f t="shared" si="419"/>
        <v>170000000</v>
      </c>
      <c r="S868" s="56" t="s">
        <v>281</v>
      </c>
      <c r="T868" s="56" t="s">
        <v>415</v>
      </c>
      <c r="U868" s="2">
        <f>VLOOKUP(I868,RATES!K$2:L$952,2,FALSE)</f>
        <v>0</v>
      </c>
    </row>
    <row r="869" spans="1:21" s="2" customFormat="1" ht="15" customHeight="1" outlineLevel="2" x14ac:dyDescent="0.25">
      <c r="A869" s="6">
        <v>33</v>
      </c>
      <c r="B869" s="6" t="s">
        <v>11</v>
      </c>
      <c r="C869" s="6" t="s">
        <v>343</v>
      </c>
      <c r="D869" s="6" t="s">
        <v>172</v>
      </c>
      <c r="E869" s="6" t="s">
        <v>172</v>
      </c>
      <c r="F869" s="6" t="s">
        <v>558</v>
      </c>
      <c r="G869" s="6" t="s">
        <v>168</v>
      </c>
      <c r="H869" s="13">
        <v>30400100</v>
      </c>
      <c r="I869" s="13" t="str">
        <f t="shared" si="416"/>
        <v>30400100-EJECUCION</v>
      </c>
      <c r="J869" s="17" t="s">
        <v>264</v>
      </c>
      <c r="K869" s="29">
        <v>950008000</v>
      </c>
      <c r="L869" s="41">
        <v>0</v>
      </c>
      <c r="M869" s="41">
        <v>30000000</v>
      </c>
      <c r="N869" s="41">
        <v>0</v>
      </c>
      <c r="O869" s="41">
        <v>0</v>
      </c>
      <c r="P869" s="41">
        <f t="shared" si="417"/>
        <v>0</v>
      </c>
      <c r="Q869" s="41">
        <f t="shared" si="418"/>
        <v>30000000</v>
      </c>
      <c r="R869" s="41">
        <f t="shared" si="419"/>
        <v>920008000</v>
      </c>
      <c r="S869" s="56" t="s">
        <v>281</v>
      </c>
      <c r="T869" s="56" t="s">
        <v>415</v>
      </c>
      <c r="U869" s="2">
        <f>VLOOKUP(I869,RATES!K$2:L$952,2,FALSE)</f>
        <v>0</v>
      </c>
    </row>
    <row r="870" spans="1:21" s="2" customFormat="1" ht="15" customHeight="1" outlineLevel="2" x14ac:dyDescent="0.25">
      <c r="A870" s="6">
        <v>33</v>
      </c>
      <c r="B870" s="6" t="s">
        <v>11</v>
      </c>
      <c r="C870" s="6" t="s">
        <v>313</v>
      </c>
      <c r="D870" s="6" t="s">
        <v>172</v>
      </c>
      <c r="E870" s="6" t="s">
        <v>48</v>
      </c>
      <c r="F870" s="6" t="s">
        <v>558</v>
      </c>
      <c r="G870" s="6" t="s">
        <v>168</v>
      </c>
      <c r="H870" s="13">
        <v>40001173</v>
      </c>
      <c r="I870" s="13" t="str">
        <f t="shared" si="416"/>
        <v>40001173-EJECUCION</v>
      </c>
      <c r="J870" s="17" t="s">
        <v>525</v>
      </c>
      <c r="K870" s="29">
        <v>120000000</v>
      </c>
      <c r="L870" s="41">
        <v>0</v>
      </c>
      <c r="M870" s="41">
        <v>10000000</v>
      </c>
      <c r="N870" s="41">
        <v>0</v>
      </c>
      <c r="O870" s="41">
        <v>0</v>
      </c>
      <c r="P870" s="41">
        <f t="shared" si="417"/>
        <v>0</v>
      </c>
      <c r="Q870" s="41">
        <f t="shared" si="418"/>
        <v>10000000</v>
      </c>
      <c r="R870" s="41">
        <f t="shared" si="419"/>
        <v>110000000</v>
      </c>
      <c r="S870" s="56" t="s">
        <v>527</v>
      </c>
      <c r="T870" s="56" t="s">
        <v>415</v>
      </c>
      <c r="U870" s="2">
        <f>VLOOKUP(I870,RATES!K$2:L$952,2,FALSE)</f>
        <v>0</v>
      </c>
    </row>
    <row r="871" spans="1:21" s="2" customFormat="1" ht="15" customHeight="1" outlineLevel="2" x14ac:dyDescent="0.25">
      <c r="A871" s="6">
        <v>33</v>
      </c>
      <c r="B871" s="6" t="s">
        <v>11</v>
      </c>
      <c r="C871" s="6" t="s">
        <v>342</v>
      </c>
      <c r="D871" s="6" t="s">
        <v>172</v>
      </c>
      <c r="E871" s="6" t="s">
        <v>48</v>
      </c>
      <c r="F871" s="6" t="s">
        <v>558</v>
      </c>
      <c r="G871" s="6" t="s">
        <v>168</v>
      </c>
      <c r="H871" s="13" t="s">
        <v>248</v>
      </c>
      <c r="I871" s="13" t="str">
        <f t="shared" si="416"/>
        <v>S/C-EJECUCION</v>
      </c>
      <c r="J871" s="17" t="s">
        <v>626</v>
      </c>
      <c r="K871" s="29">
        <v>301766000</v>
      </c>
      <c r="L871" s="41">
        <v>0</v>
      </c>
      <c r="M871" s="41">
        <v>10000000</v>
      </c>
      <c r="N871" s="41">
        <v>0</v>
      </c>
      <c r="O871" s="41">
        <v>0</v>
      </c>
      <c r="P871" s="41">
        <f t="shared" si="417"/>
        <v>0</v>
      </c>
      <c r="Q871" s="41">
        <f t="shared" si="418"/>
        <v>10000000</v>
      </c>
      <c r="R871" s="41">
        <f t="shared" si="419"/>
        <v>291766000</v>
      </c>
      <c r="S871" s="56" t="s">
        <v>527</v>
      </c>
      <c r="T871" s="56" t="s">
        <v>415</v>
      </c>
      <c r="U871" s="2" t="e">
        <f>VLOOKUP(I871,RATES!K$2:L$952,2,FALSE)</f>
        <v>#N/A</v>
      </c>
    </row>
    <row r="872" spans="1:21" s="2" customFormat="1" ht="15" customHeight="1" outlineLevel="2" x14ac:dyDescent="0.25">
      <c r="A872" s="6">
        <v>33</v>
      </c>
      <c r="B872" s="6" t="s">
        <v>11</v>
      </c>
      <c r="C872" s="6" t="s">
        <v>342</v>
      </c>
      <c r="D872" s="6" t="s">
        <v>172</v>
      </c>
      <c r="E872" s="6" t="s">
        <v>48</v>
      </c>
      <c r="F872" s="6" t="s">
        <v>558</v>
      </c>
      <c r="G872" s="6" t="s">
        <v>168</v>
      </c>
      <c r="H872" s="13" t="s">
        <v>248</v>
      </c>
      <c r="I872" s="13" t="str">
        <f t="shared" si="416"/>
        <v>S/C-EJECUCION</v>
      </c>
      <c r="J872" s="17" t="s">
        <v>624</v>
      </c>
      <c r="K872" s="29">
        <v>408440000</v>
      </c>
      <c r="L872" s="41">
        <v>0</v>
      </c>
      <c r="M872" s="41">
        <v>10000000</v>
      </c>
      <c r="N872" s="41">
        <v>0</v>
      </c>
      <c r="O872" s="41">
        <v>0</v>
      </c>
      <c r="P872" s="41">
        <f t="shared" si="417"/>
        <v>0</v>
      </c>
      <c r="Q872" s="41">
        <f t="shared" si="418"/>
        <v>10000000</v>
      </c>
      <c r="R872" s="41">
        <f t="shared" si="419"/>
        <v>398440000</v>
      </c>
      <c r="S872" s="56" t="s">
        <v>527</v>
      </c>
      <c r="T872" s="56" t="s">
        <v>415</v>
      </c>
      <c r="U872" s="2" t="e">
        <f>VLOOKUP(I872,RATES!K$2:L$952,2,FALSE)</f>
        <v>#N/A</v>
      </c>
    </row>
    <row r="873" spans="1:21" s="2" customFormat="1" ht="15" customHeight="1" outlineLevel="2" x14ac:dyDescent="0.25">
      <c r="A873" s="6">
        <v>33</v>
      </c>
      <c r="B873" s="6" t="s">
        <v>11</v>
      </c>
      <c r="C873" s="6" t="s">
        <v>342</v>
      </c>
      <c r="D873" s="6" t="s">
        <v>172</v>
      </c>
      <c r="E873" s="6" t="s">
        <v>48</v>
      </c>
      <c r="F873" s="6" t="s">
        <v>15</v>
      </c>
      <c r="G873" s="6" t="s">
        <v>168</v>
      </c>
      <c r="H873" s="13">
        <v>40000965</v>
      </c>
      <c r="I873" s="13" t="str">
        <f t="shared" si="416"/>
        <v>40000965-EJECUCION</v>
      </c>
      <c r="J873" s="17" t="s">
        <v>526</v>
      </c>
      <c r="K873" s="29">
        <v>109650000</v>
      </c>
      <c r="L873" s="41">
        <v>0</v>
      </c>
      <c r="M873" s="41">
        <v>70000000</v>
      </c>
      <c r="N873" s="41">
        <v>0</v>
      </c>
      <c r="O873" s="41">
        <v>0</v>
      </c>
      <c r="P873" s="41">
        <f t="shared" si="417"/>
        <v>0</v>
      </c>
      <c r="Q873" s="41">
        <f t="shared" si="418"/>
        <v>70000000</v>
      </c>
      <c r="R873" s="41">
        <f t="shared" si="419"/>
        <v>39650000</v>
      </c>
      <c r="S873" s="56" t="s">
        <v>527</v>
      </c>
      <c r="T873" s="56" t="s">
        <v>415</v>
      </c>
      <c r="U873" s="2">
        <f>VLOOKUP(I873,RATES!K$2:L$952,2,FALSE)</f>
        <v>0</v>
      </c>
    </row>
    <row r="874" spans="1:21" s="2" customFormat="1" ht="15" customHeight="1" outlineLevel="2" x14ac:dyDescent="0.25">
      <c r="A874" s="6">
        <v>33</v>
      </c>
      <c r="B874" s="6" t="s">
        <v>11</v>
      </c>
      <c r="C874" s="6" t="s">
        <v>313</v>
      </c>
      <c r="D874" s="6" t="s">
        <v>172</v>
      </c>
      <c r="E874" s="6" t="s">
        <v>48</v>
      </c>
      <c r="F874" s="6" t="s">
        <v>558</v>
      </c>
      <c r="G874" s="6" t="s">
        <v>168</v>
      </c>
      <c r="H874" s="13">
        <v>30433774</v>
      </c>
      <c r="I874" s="13" t="str">
        <f t="shared" si="416"/>
        <v>30433774-EJECUCION</v>
      </c>
      <c r="J874" s="17" t="s">
        <v>456</v>
      </c>
      <c r="K874" s="29">
        <v>2700000000</v>
      </c>
      <c r="L874" s="41">
        <v>0</v>
      </c>
      <c r="M874" s="41">
        <v>10000000</v>
      </c>
      <c r="N874" s="41">
        <v>0</v>
      </c>
      <c r="O874" s="41">
        <v>0</v>
      </c>
      <c r="P874" s="41">
        <f t="shared" si="417"/>
        <v>0</v>
      </c>
      <c r="Q874" s="41">
        <f t="shared" si="418"/>
        <v>10000000</v>
      </c>
      <c r="R874" s="41">
        <f t="shared" si="419"/>
        <v>2690000000</v>
      </c>
      <c r="S874" s="56" t="s">
        <v>527</v>
      </c>
      <c r="T874" s="56" t="s">
        <v>415</v>
      </c>
      <c r="U874" s="2">
        <f>VLOOKUP(I874,RATES!K$2:L$952,2,FALSE)</f>
        <v>0</v>
      </c>
    </row>
    <row r="875" spans="1:21" s="2" customFormat="1" ht="15" customHeight="1" outlineLevel="2" x14ac:dyDescent="0.25">
      <c r="A875" s="6">
        <v>33</v>
      </c>
      <c r="B875" s="6" t="s">
        <v>11</v>
      </c>
      <c r="C875" s="6" t="s">
        <v>313</v>
      </c>
      <c r="D875" s="6" t="s">
        <v>172</v>
      </c>
      <c r="E875" s="6" t="s">
        <v>48</v>
      </c>
      <c r="F875" s="6" t="s">
        <v>558</v>
      </c>
      <c r="G875" s="6" t="s">
        <v>168</v>
      </c>
      <c r="H875" s="13">
        <v>40001266</v>
      </c>
      <c r="I875" s="13" t="str">
        <f t="shared" si="416"/>
        <v>40001266-EJECUCION</v>
      </c>
      <c r="J875" s="17" t="s">
        <v>633</v>
      </c>
      <c r="K875" s="29">
        <v>400000000</v>
      </c>
      <c r="L875" s="41">
        <v>0</v>
      </c>
      <c r="M875" s="41">
        <v>10000000</v>
      </c>
      <c r="N875" s="41">
        <v>0</v>
      </c>
      <c r="O875" s="41">
        <v>0</v>
      </c>
      <c r="P875" s="41">
        <f t="shared" si="417"/>
        <v>0</v>
      </c>
      <c r="Q875" s="41">
        <f t="shared" si="418"/>
        <v>10000000</v>
      </c>
      <c r="R875" s="41">
        <f t="shared" si="419"/>
        <v>390000000</v>
      </c>
      <c r="S875" s="56" t="s">
        <v>527</v>
      </c>
      <c r="T875" s="56" t="s">
        <v>415</v>
      </c>
      <c r="U875" s="2">
        <f>VLOOKUP(I875,RATES!K$2:L$952,2,FALSE)</f>
        <v>0</v>
      </c>
    </row>
    <row r="876" spans="1:21" s="2" customFormat="1" ht="15" customHeight="1" outlineLevel="2" x14ac:dyDescent="0.25">
      <c r="A876" s="6">
        <v>33</v>
      </c>
      <c r="B876" s="6" t="s">
        <v>11</v>
      </c>
      <c r="C876" s="6" t="s">
        <v>313</v>
      </c>
      <c r="D876" s="6" t="s">
        <v>172</v>
      </c>
      <c r="E876" s="10" t="s">
        <v>42</v>
      </c>
      <c r="F876" s="6" t="s">
        <v>558</v>
      </c>
      <c r="G876" s="6" t="s">
        <v>168</v>
      </c>
      <c r="H876" s="13">
        <v>40000631</v>
      </c>
      <c r="I876" s="13" t="str">
        <f t="shared" si="416"/>
        <v>40000631-EJECUCION</v>
      </c>
      <c r="J876" s="17" t="s">
        <v>462</v>
      </c>
      <c r="K876" s="29">
        <v>200000000</v>
      </c>
      <c r="L876" s="41">
        <v>0</v>
      </c>
      <c r="M876" s="41">
        <v>30000000</v>
      </c>
      <c r="N876" s="41">
        <v>0</v>
      </c>
      <c r="O876" s="41">
        <v>0</v>
      </c>
      <c r="P876" s="41">
        <f t="shared" si="417"/>
        <v>0</v>
      </c>
      <c r="Q876" s="41">
        <f t="shared" si="418"/>
        <v>30000000</v>
      </c>
      <c r="R876" s="41">
        <f t="shared" si="419"/>
        <v>170000000</v>
      </c>
      <c r="S876" s="56" t="s">
        <v>281</v>
      </c>
      <c r="T876" s="56" t="s">
        <v>415</v>
      </c>
      <c r="U876" s="2">
        <f>VLOOKUP(I876,RATES!K$2:L$952,2,FALSE)</f>
        <v>0</v>
      </c>
    </row>
    <row r="877" spans="1:21" s="2" customFormat="1" ht="15" customHeight="1" outlineLevel="2" x14ac:dyDescent="0.25">
      <c r="A877" s="6">
        <v>33</v>
      </c>
      <c r="B877" s="6" t="s">
        <v>11</v>
      </c>
      <c r="C877" s="6" t="s">
        <v>286</v>
      </c>
      <c r="D877" s="6" t="s">
        <v>172</v>
      </c>
      <c r="E877" s="6" t="s">
        <v>48</v>
      </c>
      <c r="F877" s="6" t="s">
        <v>78</v>
      </c>
      <c r="G877" s="6" t="s">
        <v>168</v>
      </c>
      <c r="H877" s="13" t="s">
        <v>248</v>
      </c>
      <c r="I877" s="13" t="str">
        <f t="shared" si="416"/>
        <v>S/C-EJECUCION</v>
      </c>
      <c r="J877" s="17" t="s">
        <v>437</v>
      </c>
      <c r="K877" s="29">
        <v>1990433000</v>
      </c>
      <c r="L877" s="41">
        <v>0</v>
      </c>
      <c r="M877" s="41">
        <v>1990433000</v>
      </c>
      <c r="N877" s="41">
        <v>0</v>
      </c>
      <c r="O877" s="41">
        <v>0</v>
      </c>
      <c r="P877" s="41">
        <f t="shared" si="417"/>
        <v>0</v>
      </c>
      <c r="Q877" s="41">
        <f t="shared" si="418"/>
        <v>1990433000</v>
      </c>
      <c r="R877" s="41">
        <f t="shared" si="419"/>
        <v>0</v>
      </c>
      <c r="S877" s="56" t="s">
        <v>438</v>
      </c>
      <c r="T877" s="56" t="s">
        <v>8</v>
      </c>
      <c r="U877" s="2" t="e">
        <f>VLOOKUP(I877,RATES!K$2:L$952,2,FALSE)</f>
        <v>#N/A</v>
      </c>
    </row>
    <row r="878" spans="1:21" ht="15" customHeight="1" outlineLevel="2" x14ac:dyDescent="0.25">
      <c r="A878" s="8"/>
      <c r="B878" s="8"/>
      <c r="C878" s="8"/>
      <c r="D878" s="8"/>
      <c r="E878" s="8"/>
      <c r="F878" s="8"/>
      <c r="G878" s="8"/>
      <c r="H878" s="12"/>
      <c r="I878" s="12"/>
      <c r="J878" s="16" t="s">
        <v>291</v>
      </c>
      <c r="K878" s="30">
        <f t="shared" ref="K878:R878" si="420">SUBTOTAL(9,K860:K877)</f>
        <v>11967763000</v>
      </c>
      <c r="L878" s="30">
        <f t="shared" si="420"/>
        <v>0</v>
      </c>
      <c r="M878" s="30">
        <f t="shared" si="420"/>
        <v>2443546425</v>
      </c>
      <c r="N878" s="30">
        <f t="shared" si="420"/>
        <v>0</v>
      </c>
      <c r="O878" s="30">
        <f t="shared" si="420"/>
        <v>0</v>
      </c>
      <c r="P878" s="30">
        <f t="shared" si="420"/>
        <v>0</v>
      </c>
      <c r="Q878" s="30">
        <f t="shared" si="420"/>
        <v>2443546425</v>
      </c>
      <c r="R878" s="30">
        <f t="shared" si="420"/>
        <v>9524216575</v>
      </c>
      <c r="S878" s="55"/>
      <c r="T878" s="55"/>
    </row>
    <row r="879" spans="1:21" ht="15" customHeight="1" outlineLevel="2" x14ac:dyDescent="0.25">
      <c r="A879" s="8"/>
      <c r="B879" s="8"/>
      <c r="C879" s="8"/>
      <c r="D879" s="8"/>
      <c r="E879" s="8"/>
      <c r="F879" s="8"/>
      <c r="G879" s="8"/>
      <c r="H879" s="12"/>
      <c r="I879" s="12"/>
      <c r="J879" s="18"/>
      <c r="K879" s="28"/>
      <c r="L879" s="40"/>
      <c r="M879" s="40"/>
      <c r="N879" s="40"/>
      <c r="O879" s="40"/>
      <c r="P879" s="40"/>
      <c r="Q879" s="40"/>
      <c r="R879" s="40"/>
      <c r="S879" s="55"/>
      <c r="T879" s="55"/>
    </row>
    <row r="880" spans="1:21" outlineLevel="1" x14ac:dyDescent="0.25">
      <c r="A880" s="8"/>
      <c r="B880" s="8"/>
      <c r="C880" s="8"/>
      <c r="D880" s="8"/>
      <c r="E880" s="9"/>
      <c r="F880" s="8"/>
      <c r="G880" s="8"/>
      <c r="H880" s="12"/>
      <c r="I880" s="12"/>
      <c r="J880" s="19" t="s">
        <v>238</v>
      </c>
      <c r="K880" s="31">
        <f t="shared" ref="K880:R880" si="421">K878+K857+K852</f>
        <v>44257864301</v>
      </c>
      <c r="L880" s="31">
        <f t="shared" si="421"/>
        <v>12725732706</v>
      </c>
      <c r="M880" s="31">
        <f t="shared" si="421"/>
        <v>13298375507.333334</v>
      </c>
      <c r="N880" s="31">
        <f t="shared" si="421"/>
        <v>45024120</v>
      </c>
      <c r="O880" s="31">
        <f t="shared" si="421"/>
        <v>0</v>
      </c>
      <c r="P880" s="31">
        <f t="shared" si="421"/>
        <v>45024120</v>
      </c>
      <c r="Q880" s="31">
        <f t="shared" si="421"/>
        <v>13253351387.333334</v>
      </c>
      <c r="R880" s="31">
        <f t="shared" si="421"/>
        <v>18233756087.666664</v>
      </c>
      <c r="S880" s="55"/>
      <c r="T880" s="55"/>
    </row>
    <row r="881" spans="1:20" x14ac:dyDescent="0.25">
      <c r="A881" s="8"/>
      <c r="B881" s="8"/>
      <c r="C881" s="8"/>
      <c r="D881" s="8"/>
      <c r="E881" s="8"/>
      <c r="F881" s="8"/>
      <c r="G881" s="8"/>
      <c r="H881" s="12"/>
      <c r="I881" s="12"/>
      <c r="J881" s="25"/>
      <c r="K881" s="36"/>
      <c r="L881" s="45"/>
      <c r="M881" s="45"/>
      <c r="N881" s="45"/>
      <c r="O881" s="45"/>
      <c r="P881" s="45"/>
      <c r="Q881" s="45"/>
      <c r="R881" s="45"/>
      <c r="S881" s="57"/>
      <c r="T881" s="57"/>
    </row>
    <row r="882" spans="1:20" ht="15.75" x14ac:dyDescent="0.25">
      <c r="A882" s="8"/>
      <c r="B882" s="8"/>
      <c r="C882" s="8"/>
      <c r="D882" s="8"/>
      <c r="E882" s="8"/>
      <c r="F882" s="8"/>
      <c r="G882" s="8"/>
      <c r="H882" s="12"/>
      <c r="I882" s="12"/>
      <c r="J882" s="26" t="s">
        <v>240</v>
      </c>
      <c r="K882" s="37">
        <f t="shared" ref="K882:R882" si="422">K880+K799+K766+K641+K415+K174+K777</f>
        <v>488875018896.19678</v>
      </c>
      <c r="L882" s="37">
        <f t="shared" si="422"/>
        <v>135082447683</v>
      </c>
      <c r="M882" s="37">
        <f t="shared" si="422"/>
        <v>110223094785.64462</v>
      </c>
      <c r="N882" s="37">
        <f t="shared" si="422"/>
        <v>1565834672</v>
      </c>
      <c r="O882" s="37">
        <f t="shared" si="422"/>
        <v>4018099064</v>
      </c>
      <c r="P882" s="37">
        <f t="shared" si="422"/>
        <v>5583933736</v>
      </c>
      <c r="Q882" s="37">
        <f t="shared" si="422"/>
        <v>104639161049.64462</v>
      </c>
      <c r="R882" s="37">
        <f t="shared" si="422"/>
        <v>243569476427.55212</v>
      </c>
      <c r="S882" s="55"/>
      <c r="T882" s="55"/>
    </row>
    <row r="883" spans="1:20" x14ac:dyDescent="0.25">
      <c r="J883" s="25"/>
      <c r="K883" s="36"/>
      <c r="L883" s="45"/>
      <c r="M883" s="45"/>
      <c r="N883" s="45"/>
      <c r="O883" s="45"/>
      <c r="P883" s="45"/>
      <c r="Q883" s="45"/>
      <c r="R883" s="45"/>
      <c r="S883" s="57"/>
      <c r="T883" s="57"/>
    </row>
    <row r="884" spans="1:20" x14ac:dyDescent="0.25">
      <c r="J884" s="25"/>
      <c r="K884" s="36"/>
      <c r="L884" s="45"/>
      <c r="M884" s="45"/>
      <c r="N884" s="45"/>
      <c r="O884" s="45"/>
      <c r="P884" s="45"/>
      <c r="Q884" s="45"/>
      <c r="R884" s="45"/>
      <c r="S884" s="57"/>
      <c r="T884" s="57"/>
    </row>
    <row r="885" spans="1:20" x14ac:dyDescent="0.25">
      <c r="J885" s="25"/>
      <c r="K885" s="36"/>
      <c r="L885" s="45"/>
      <c r="M885" s="45"/>
      <c r="N885" s="45"/>
      <c r="O885" s="45"/>
      <c r="P885" s="45"/>
      <c r="Q885" s="45"/>
      <c r="R885" s="45"/>
      <c r="S885" s="57"/>
      <c r="T885" s="57"/>
    </row>
    <row r="886" spans="1:20" x14ac:dyDescent="0.25">
      <c r="J886" s="25"/>
      <c r="K886" s="36"/>
      <c r="L886" s="45"/>
      <c r="M886" s="45"/>
      <c r="N886" s="45"/>
      <c r="O886" s="45"/>
      <c r="P886" s="45"/>
      <c r="Q886" s="45"/>
      <c r="R886" s="45"/>
      <c r="S886" s="57"/>
      <c r="T886" s="57"/>
    </row>
    <row r="887" spans="1:20" x14ac:dyDescent="0.25">
      <c r="J887" s="25"/>
      <c r="K887" s="36"/>
      <c r="L887" s="45"/>
      <c r="M887" s="45"/>
      <c r="N887" s="45"/>
      <c r="O887" s="45"/>
      <c r="P887" s="45"/>
      <c r="Q887" s="45"/>
      <c r="R887" s="45"/>
      <c r="S887" s="57"/>
      <c r="T887" s="57"/>
    </row>
    <row r="888" spans="1:20" x14ac:dyDescent="0.25">
      <c r="J888" s="25"/>
      <c r="K888" s="36"/>
      <c r="L888" s="45"/>
      <c r="M888" s="45"/>
      <c r="N888" s="45"/>
      <c r="O888" s="45"/>
      <c r="P888" s="45"/>
      <c r="Q888" s="45"/>
      <c r="R888" s="45"/>
      <c r="S888" s="57"/>
      <c r="T888" s="57"/>
    </row>
    <row r="889" spans="1:20" x14ac:dyDescent="0.25">
      <c r="J889" s="25"/>
      <c r="K889" s="36"/>
      <c r="L889" s="45"/>
      <c r="M889" s="45"/>
      <c r="N889" s="45"/>
      <c r="O889" s="45"/>
      <c r="P889" s="45"/>
      <c r="Q889" s="45"/>
      <c r="R889" s="45"/>
      <c r="S889" s="57"/>
      <c r="T889" s="57"/>
    </row>
    <row r="890" spans="1:20" x14ac:dyDescent="0.25">
      <c r="J890" s="25"/>
      <c r="K890" s="36"/>
      <c r="L890" s="45"/>
      <c r="M890" s="45"/>
      <c r="N890" s="45"/>
      <c r="O890" s="45"/>
      <c r="P890" s="45"/>
      <c r="Q890" s="45"/>
      <c r="R890" s="45"/>
      <c r="S890" s="57"/>
      <c r="T890" s="57"/>
    </row>
    <row r="891" spans="1:20" x14ac:dyDescent="0.25">
      <c r="J891" s="25"/>
      <c r="K891" s="36"/>
      <c r="L891" s="45"/>
      <c r="M891" s="45"/>
      <c r="N891" s="45"/>
      <c r="O891" s="45"/>
      <c r="P891" s="45"/>
      <c r="Q891" s="45"/>
      <c r="R891" s="45"/>
      <c r="S891" s="57"/>
      <c r="T891" s="57"/>
    </row>
    <row r="892" spans="1:20" x14ac:dyDescent="0.25">
      <c r="J892" s="25"/>
      <c r="K892" s="36"/>
      <c r="L892" s="45"/>
      <c r="M892" s="45"/>
      <c r="N892" s="45"/>
      <c r="O892" s="45"/>
      <c r="P892" s="45"/>
      <c r="Q892" s="45"/>
      <c r="R892" s="45"/>
      <c r="S892" s="57"/>
      <c r="T892" s="57"/>
    </row>
    <row r="893" spans="1:20" x14ac:dyDescent="0.25">
      <c r="J893" s="25"/>
      <c r="K893" s="36"/>
      <c r="L893" s="45"/>
      <c r="M893" s="45"/>
      <c r="N893" s="45"/>
      <c r="O893" s="45"/>
      <c r="P893" s="45"/>
      <c r="Q893" s="45"/>
      <c r="R893" s="45"/>
      <c r="S893" s="57"/>
      <c r="T893" s="57"/>
    </row>
    <row r="894" spans="1:20" x14ac:dyDescent="0.25">
      <c r="J894" s="25"/>
      <c r="K894" s="36"/>
      <c r="L894" s="45"/>
      <c r="M894" s="45"/>
      <c r="N894" s="45"/>
      <c r="O894" s="45"/>
      <c r="P894" s="45"/>
      <c r="Q894" s="45"/>
      <c r="R894" s="45"/>
      <c r="S894" s="57"/>
      <c r="T894" s="57"/>
    </row>
    <row r="895" spans="1:20" x14ac:dyDescent="0.25">
      <c r="J895" s="25"/>
      <c r="K895" s="36"/>
      <c r="L895" s="45"/>
      <c r="M895" s="45"/>
      <c r="N895" s="45"/>
      <c r="O895" s="45"/>
      <c r="P895" s="45"/>
      <c r="Q895" s="45"/>
      <c r="R895" s="45"/>
      <c r="S895" s="57"/>
      <c r="T895" s="57"/>
    </row>
    <row r="896" spans="1:20" x14ac:dyDescent="0.25">
      <c r="J896" s="25"/>
      <c r="K896" s="36"/>
      <c r="L896" s="45"/>
      <c r="M896" s="45"/>
      <c r="N896" s="45"/>
      <c r="O896" s="45"/>
      <c r="P896" s="45"/>
      <c r="Q896" s="45"/>
      <c r="R896" s="45"/>
      <c r="S896" s="57"/>
      <c r="T896" s="57"/>
    </row>
    <row r="897" spans="10:20" x14ac:dyDescent="0.25">
      <c r="J897" s="25"/>
      <c r="K897" s="36"/>
      <c r="L897" s="45"/>
      <c r="M897" s="45"/>
      <c r="N897" s="45"/>
      <c r="O897" s="45"/>
      <c r="P897" s="45"/>
      <c r="Q897" s="45"/>
      <c r="R897" s="45"/>
      <c r="S897" s="57"/>
      <c r="T897" s="57"/>
    </row>
    <row r="898" spans="10:20" x14ac:dyDescent="0.25">
      <c r="J898" s="25"/>
      <c r="K898" s="36"/>
      <c r="L898" s="45"/>
      <c r="M898" s="45"/>
      <c r="N898" s="45"/>
      <c r="O898" s="45"/>
      <c r="P898" s="45"/>
      <c r="Q898" s="45"/>
      <c r="R898" s="45"/>
      <c r="S898" s="57"/>
      <c r="T898" s="57"/>
    </row>
    <row r="899" spans="10:20" x14ac:dyDescent="0.25">
      <c r="J899" s="25"/>
      <c r="K899" s="36"/>
      <c r="L899" s="45"/>
      <c r="M899" s="45"/>
      <c r="N899" s="45"/>
      <c r="O899" s="45"/>
      <c r="P899" s="45"/>
      <c r="Q899" s="45"/>
      <c r="R899" s="45"/>
      <c r="S899" s="57"/>
      <c r="T899" s="57"/>
    </row>
    <row r="900" spans="10:20" x14ac:dyDescent="0.25">
      <c r="J900" s="25"/>
      <c r="K900" s="36"/>
      <c r="L900" s="45"/>
      <c r="M900" s="45"/>
      <c r="N900" s="45"/>
      <c r="O900" s="45"/>
      <c r="P900" s="45"/>
      <c r="Q900" s="45"/>
      <c r="R900" s="45"/>
      <c r="S900" s="57"/>
      <c r="T900" s="57"/>
    </row>
    <row r="901" spans="10:20" x14ac:dyDescent="0.25">
      <c r="J901" s="25"/>
      <c r="K901" s="36"/>
      <c r="L901" s="45"/>
      <c r="M901" s="45"/>
      <c r="N901" s="45"/>
      <c r="O901" s="45"/>
      <c r="P901" s="45"/>
      <c r="Q901" s="45"/>
      <c r="R901" s="45"/>
      <c r="S901" s="57"/>
      <c r="T901" s="57"/>
    </row>
    <row r="902" spans="10:20" x14ac:dyDescent="0.25">
      <c r="J902" s="25"/>
      <c r="K902" s="36"/>
      <c r="L902" s="45"/>
      <c r="M902" s="45"/>
      <c r="N902" s="45"/>
      <c r="O902" s="45"/>
      <c r="P902" s="45"/>
      <c r="Q902" s="45"/>
      <c r="R902" s="45"/>
      <c r="S902" s="57"/>
      <c r="T902" s="57"/>
    </row>
    <row r="903" spans="10:20" x14ac:dyDescent="0.25">
      <c r="J903" s="25"/>
      <c r="K903" s="36"/>
      <c r="L903" s="45"/>
      <c r="M903" s="45"/>
      <c r="N903" s="45"/>
      <c r="O903" s="45"/>
      <c r="P903" s="45"/>
      <c r="Q903" s="45"/>
      <c r="R903" s="45"/>
      <c r="S903" s="57"/>
      <c r="T903" s="57"/>
    </row>
    <row r="904" spans="10:20" x14ac:dyDescent="0.25">
      <c r="J904" s="25"/>
      <c r="K904" s="36"/>
      <c r="L904" s="45"/>
      <c r="M904" s="45"/>
      <c r="N904" s="45"/>
      <c r="O904" s="45"/>
      <c r="P904" s="45"/>
      <c r="Q904" s="45"/>
      <c r="R904" s="45"/>
      <c r="S904" s="57"/>
      <c r="T904" s="57"/>
    </row>
    <row r="905" spans="10:20" x14ac:dyDescent="0.25">
      <c r="J905" s="25"/>
      <c r="K905" s="36"/>
      <c r="L905" s="45"/>
      <c r="M905" s="45"/>
      <c r="N905" s="45"/>
      <c r="O905" s="45"/>
      <c r="P905" s="45"/>
      <c r="Q905" s="45"/>
      <c r="R905" s="45"/>
      <c r="S905" s="57"/>
      <c r="T905" s="57"/>
    </row>
    <row r="906" spans="10:20" x14ac:dyDescent="0.25">
      <c r="J906" s="25"/>
      <c r="K906" s="36"/>
      <c r="L906" s="45"/>
      <c r="M906" s="45"/>
      <c r="N906" s="45"/>
      <c r="O906" s="45"/>
      <c r="P906" s="45"/>
      <c r="Q906" s="45"/>
      <c r="R906" s="45"/>
      <c r="S906" s="57"/>
      <c r="T906" s="57"/>
    </row>
    <row r="907" spans="10:20" x14ac:dyDescent="0.25">
      <c r="J907" s="25"/>
      <c r="K907" s="36"/>
      <c r="L907" s="45"/>
      <c r="M907" s="45"/>
      <c r="N907" s="45"/>
      <c r="O907" s="45"/>
      <c r="P907" s="45"/>
      <c r="Q907" s="45"/>
      <c r="R907" s="45"/>
      <c r="S907" s="57"/>
      <c r="T907" s="57"/>
    </row>
    <row r="908" spans="10:20" x14ac:dyDescent="0.25">
      <c r="J908" s="25"/>
      <c r="K908" s="36"/>
      <c r="L908" s="45"/>
      <c r="M908" s="45"/>
      <c r="N908" s="45"/>
      <c r="O908" s="45"/>
      <c r="P908" s="45"/>
      <c r="Q908" s="45"/>
      <c r="R908" s="45"/>
      <c r="S908" s="57"/>
      <c r="T908" s="57"/>
    </row>
    <row r="909" spans="10:20" x14ac:dyDescent="0.25">
      <c r="J909" s="25"/>
      <c r="K909" s="36"/>
      <c r="L909" s="45"/>
      <c r="M909" s="45"/>
      <c r="N909" s="45"/>
      <c r="O909" s="45"/>
      <c r="P909" s="45"/>
      <c r="Q909" s="45"/>
      <c r="R909" s="45"/>
      <c r="S909" s="57"/>
      <c r="T909" s="57"/>
    </row>
    <row r="910" spans="10:20" x14ac:dyDescent="0.25">
      <c r="J910" s="25"/>
      <c r="K910" s="36"/>
      <c r="L910" s="45"/>
      <c r="M910" s="45"/>
      <c r="N910" s="45"/>
      <c r="O910" s="45"/>
      <c r="P910" s="45"/>
      <c r="Q910" s="45"/>
      <c r="R910" s="45"/>
      <c r="S910" s="57"/>
      <c r="T910" s="57"/>
    </row>
    <row r="911" spans="10:20" x14ac:dyDescent="0.25">
      <c r="J911" s="25"/>
      <c r="K911" s="36"/>
      <c r="L911" s="45"/>
      <c r="M911" s="45"/>
      <c r="N911" s="45"/>
      <c r="O911" s="45"/>
      <c r="P911" s="45"/>
      <c r="Q911" s="45"/>
      <c r="R911" s="45"/>
      <c r="S911" s="57"/>
      <c r="T911" s="57"/>
    </row>
    <row r="912" spans="10:20" x14ac:dyDescent="0.25">
      <c r="J912" s="25"/>
      <c r="K912" s="36"/>
      <c r="L912" s="45"/>
      <c r="M912" s="45"/>
      <c r="N912" s="45"/>
      <c r="O912" s="45"/>
      <c r="P912" s="45"/>
      <c r="Q912" s="45"/>
      <c r="R912" s="45"/>
      <c r="S912" s="57"/>
      <c r="T912" s="57"/>
    </row>
    <row r="913" spans="10:20" x14ac:dyDescent="0.25">
      <c r="J913" s="25"/>
      <c r="K913" s="36"/>
      <c r="L913" s="45"/>
      <c r="M913" s="45"/>
      <c r="N913" s="45"/>
      <c r="O913" s="45"/>
      <c r="P913" s="45"/>
      <c r="Q913" s="45"/>
      <c r="R913" s="45"/>
      <c r="S913" s="57"/>
      <c r="T913" s="57"/>
    </row>
    <row r="914" spans="10:20" x14ac:dyDescent="0.25">
      <c r="J914" s="25"/>
      <c r="K914" s="36"/>
      <c r="L914" s="45"/>
      <c r="M914" s="45"/>
      <c r="N914" s="45"/>
      <c r="O914" s="45"/>
      <c r="P914" s="45"/>
      <c r="Q914" s="45"/>
      <c r="R914" s="45"/>
      <c r="S914" s="57"/>
      <c r="T914" s="57"/>
    </row>
    <row r="915" spans="10:20" x14ac:dyDescent="0.25">
      <c r="J915" s="25"/>
      <c r="K915" s="36"/>
      <c r="L915" s="45"/>
      <c r="M915" s="45"/>
      <c r="N915" s="45"/>
      <c r="O915" s="45"/>
      <c r="P915" s="45"/>
      <c r="Q915" s="45"/>
      <c r="R915" s="45"/>
      <c r="S915" s="57"/>
      <c r="T915" s="57"/>
    </row>
    <row r="916" spans="10:20" x14ac:dyDescent="0.25">
      <c r="J916" s="25"/>
      <c r="K916" s="36"/>
      <c r="L916" s="45"/>
      <c r="M916" s="45"/>
      <c r="N916" s="45"/>
      <c r="O916" s="45"/>
      <c r="P916" s="45"/>
      <c r="Q916" s="45"/>
      <c r="R916" s="45"/>
      <c r="S916" s="57"/>
      <c r="T916" s="57"/>
    </row>
    <row r="917" spans="10:20" x14ac:dyDescent="0.25">
      <c r="J917" s="25"/>
      <c r="K917" s="36"/>
      <c r="L917" s="45"/>
      <c r="M917" s="45"/>
      <c r="N917" s="45"/>
      <c r="O917" s="45"/>
      <c r="P917" s="45"/>
      <c r="Q917" s="45"/>
      <c r="R917" s="45"/>
      <c r="S917" s="57"/>
      <c r="T917" s="57"/>
    </row>
    <row r="918" spans="10:20" x14ac:dyDescent="0.25">
      <c r="J918" s="25"/>
      <c r="K918" s="36"/>
      <c r="L918" s="45"/>
      <c r="M918" s="45"/>
      <c r="N918" s="45"/>
      <c r="O918" s="45"/>
      <c r="P918" s="45"/>
      <c r="Q918" s="45"/>
      <c r="R918" s="45"/>
      <c r="S918" s="57"/>
      <c r="T918" s="57"/>
    </row>
    <row r="919" spans="10:20" x14ac:dyDescent="0.25">
      <c r="J919" s="25"/>
      <c r="K919" s="36"/>
      <c r="L919" s="45"/>
      <c r="M919" s="45"/>
      <c r="N919" s="45"/>
      <c r="O919" s="45"/>
      <c r="P919" s="45"/>
      <c r="Q919" s="45"/>
      <c r="R919" s="45"/>
      <c r="S919" s="57"/>
      <c r="T919" s="57"/>
    </row>
    <row r="920" spans="10:20" x14ac:dyDescent="0.25">
      <c r="J920" s="25"/>
      <c r="K920" s="36"/>
      <c r="L920" s="45"/>
      <c r="M920" s="45"/>
      <c r="N920" s="45"/>
      <c r="O920" s="45"/>
      <c r="P920" s="45"/>
      <c r="Q920" s="45"/>
      <c r="R920" s="45"/>
      <c r="S920" s="57"/>
      <c r="T920" s="57"/>
    </row>
    <row r="921" spans="10:20" x14ac:dyDescent="0.25">
      <c r="J921" s="25"/>
      <c r="K921" s="36"/>
      <c r="L921" s="45"/>
      <c r="M921" s="45"/>
      <c r="N921" s="45"/>
      <c r="O921" s="45"/>
      <c r="P921" s="45"/>
      <c r="Q921" s="45"/>
      <c r="R921" s="45"/>
      <c r="S921" s="57"/>
      <c r="T921" s="57"/>
    </row>
    <row r="922" spans="10:20" x14ac:dyDescent="0.25">
      <c r="J922" s="25"/>
      <c r="K922" s="36"/>
      <c r="L922" s="45"/>
      <c r="M922" s="45"/>
      <c r="N922" s="45"/>
      <c r="O922" s="45"/>
      <c r="P922" s="45"/>
      <c r="Q922" s="45"/>
      <c r="R922" s="45"/>
      <c r="S922" s="57"/>
      <c r="T922" s="57"/>
    </row>
    <row r="923" spans="10:20" x14ac:dyDescent="0.25">
      <c r="J923" s="25"/>
      <c r="K923" s="36"/>
      <c r="L923" s="45"/>
      <c r="M923" s="45"/>
      <c r="N923" s="45"/>
      <c r="O923" s="45"/>
      <c r="P923" s="45"/>
      <c r="Q923" s="45"/>
      <c r="R923" s="45"/>
      <c r="S923" s="57"/>
      <c r="T923" s="57"/>
    </row>
    <row r="924" spans="10:20" x14ac:dyDescent="0.25">
      <c r="J924" s="25"/>
      <c r="K924" s="36"/>
      <c r="L924" s="45"/>
      <c r="M924" s="45"/>
      <c r="N924" s="45"/>
      <c r="O924" s="45"/>
      <c r="P924" s="45"/>
      <c r="Q924" s="45"/>
      <c r="R924" s="45"/>
      <c r="S924" s="57"/>
      <c r="T924" s="57"/>
    </row>
    <row r="925" spans="10:20" x14ac:dyDescent="0.25">
      <c r="J925" s="25"/>
      <c r="K925" s="36"/>
      <c r="L925" s="45"/>
      <c r="M925" s="45"/>
      <c r="N925" s="45"/>
      <c r="O925" s="45"/>
      <c r="P925" s="45"/>
      <c r="Q925" s="45"/>
      <c r="R925" s="45"/>
      <c r="S925" s="57"/>
      <c r="T925" s="57"/>
    </row>
    <row r="926" spans="10:20" x14ac:dyDescent="0.25">
      <c r="J926" s="25"/>
      <c r="K926" s="36"/>
      <c r="L926" s="45"/>
      <c r="M926" s="45"/>
      <c r="N926" s="45"/>
      <c r="O926" s="45"/>
      <c r="P926" s="45"/>
      <c r="Q926" s="45"/>
      <c r="R926" s="45"/>
      <c r="S926" s="57"/>
      <c r="T926" s="57"/>
    </row>
    <row r="927" spans="10:20" x14ac:dyDescent="0.25">
      <c r="J927" s="25"/>
      <c r="K927" s="36"/>
      <c r="L927" s="45"/>
      <c r="M927" s="45"/>
      <c r="N927" s="45"/>
      <c r="O927" s="45"/>
      <c r="P927" s="45"/>
      <c r="Q927" s="45"/>
      <c r="R927" s="45"/>
      <c r="S927" s="57"/>
      <c r="T927" s="57"/>
    </row>
    <row r="928" spans="10:20" x14ac:dyDescent="0.25">
      <c r="J928" s="25"/>
      <c r="K928" s="36"/>
      <c r="L928" s="45"/>
      <c r="M928" s="45"/>
      <c r="N928" s="45"/>
      <c r="O928" s="45"/>
      <c r="P928" s="45"/>
      <c r="Q928" s="45"/>
      <c r="R928" s="45"/>
      <c r="S928" s="57"/>
      <c r="T928" s="57"/>
    </row>
    <row r="929" spans="10:20" x14ac:dyDescent="0.25">
      <c r="J929" s="25"/>
      <c r="K929" s="36"/>
      <c r="L929" s="45"/>
      <c r="M929" s="45"/>
      <c r="N929" s="45"/>
      <c r="O929" s="45"/>
      <c r="P929" s="45"/>
      <c r="Q929" s="45"/>
      <c r="R929" s="45"/>
      <c r="S929" s="57"/>
      <c r="T929" s="57"/>
    </row>
    <row r="930" spans="10:20" x14ac:dyDescent="0.25">
      <c r="J930" s="25"/>
      <c r="K930" s="36"/>
      <c r="L930" s="45"/>
      <c r="M930" s="45"/>
      <c r="N930" s="45"/>
      <c r="O930" s="45"/>
      <c r="P930" s="45"/>
      <c r="Q930" s="45"/>
      <c r="R930" s="45"/>
      <c r="S930" s="57"/>
      <c r="T930" s="57"/>
    </row>
    <row r="931" spans="10:20" x14ac:dyDescent="0.25">
      <c r="J931" s="25"/>
      <c r="K931" s="36"/>
      <c r="L931" s="45"/>
      <c r="M931" s="45"/>
      <c r="N931" s="45"/>
      <c r="O931" s="45"/>
      <c r="P931" s="45"/>
      <c r="Q931" s="45"/>
      <c r="R931" s="45"/>
      <c r="S931" s="57"/>
      <c r="T931" s="57"/>
    </row>
    <row r="932" spans="10:20" x14ac:dyDescent="0.25">
      <c r="J932" s="25"/>
      <c r="K932" s="36"/>
      <c r="L932" s="45"/>
      <c r="M932" s="45"/>
      <c r="N932" s="45"/>
      <c r="O932" s="45"/>
      <c r="P932" s="45"/>
      <c r="Q932" s="45"/>
      <c r="R932" s="45"/>
      <c r="S932" s="57"/>
      <c r="T932" s="57"/>
    </row>
    <row r="933" spans="10:20" x14ac:dyDescent="0.25">
      <c r="J933" s="25"/>
      <c r="K933" s="36"/>
      <c r="L933" s="45"/>
      <c r="M933" s="45"/>
      <c r="N933" s="45"/>
      <c r="O933" s="45"/>
      <c r="P933" s="45"/>
      <c r="Q933" s="45"/>
      <c r="R933" s="45"/>
      <c r="S933" s="57"/>
      <c r="T933" s="57"/>
    </row>
    <row r="934" spans="10:20" x14ac:dyDescent="0.25">
      <c r="J934" s="25"/>
      <c r="K934" s="36"/>
      <c r="L934" s="45"/>
      <c r="M934" s="45"/>
      <c r="N934" s="45"/>
      <c r="O934" s="45"/>
      <c r="P934" s="45"/>
      <c r="Q934" s="45"/>
      <c r="R934" s="45"/>
      <c r="S934" s="57"/>
      <c r="T934" s="57"/>
    </row>
    <row r="935" spans="10:20" x14ac:dyDescent="0.25">
      <c r="J935" s="25"/>
      <c r="K935" s="36"/>
      <c r="L935" s="45"/>
      <c r="M935" s="45"/>
      <c r="N935" s="45"/>
      <c r="O935" s="45"/>
      <c r="P935" s="45"/>
      <c r="Q935" s="45"/>
      <c r="R935" s="45"/>
      <c r="S935" s="57"/>
      <c r="T935" s="57"/>
    </row>
    <row r="936" spans="10:20" x14ac:dyDescent="0.25">
      <c r="J936" s="25"/>
      <c r="K936" s="36"/>
      <c r="L936" s="45"/>
      <c r="M936" s="45"/>
      <c r="N936" s="45"/>
      <c r="O936" s="45"/>
      <c r="P936" s="45"/>
      <c r="Q936" s="45"/>
      <c r="R936" s="45"/>
      <c r="S936" s="57"/>
      <c r="T936" s="57"/>
    </row>
    <row r="937" spans="10:20" x14ac:dyDescent="0.25">
      <c r="J937" s="25"/>
      <c r="K937" s="36"/>
      <c r="L937" s="45"/>
      <c r="M937" s="45"/>
      <c r="N937" s="45"/>
      <c r="O937" s="45"/>
      <c r="P937" s="45"/>
      <c r="Q937" s="45"/>
      <c r="R937" s="45"/>
      <c r="S937" s="57"/>
      <c r="T937" s="57"/>
    </row>
    <row r="938" spans="10:20" x14ac:dyDescent="0.25">
      <c r="J938" s="25"/>
      <c r="K938" s="36"/>
      <c r="L938" s="45"/>
      <c r="M938" s="45"/>
      <c r="N938" s="45"/>
      <c r="O938" s="45"/>
      <c r="P938" s="45"/>
      <c r="Q938" s="45"/>
      <c r="R938" s="45"/>
      <c r="S938" s="57"/>
      <c r="T938" s="57"/>
    </row>
    <row r="939" spans="10:20" x14ac:dyDescent="0.25">
      <c r="J939" s="25"/>
      <c r="K939" s="36"/>
      <c r="L939" s="45"/>
      <c r="M939" s="45"/>
      <c r="N939" s="45"/>
      <c r="O939" s="45"/>
      <c r="P939" s="45"/>
      <c r="Q939" s="45"/>
      <c r="R939" s="45"/>
      <c r="S939" s="57"/>
      <c r="T939" s="57"/>
    </row>
    <row r="940" spans="10:20" x14ac:dyDescent="0.25">
      <c r="J940" s="25"/>
      <c r="K940" s="36"/>
      <c r="L940" s="45"/>
      <c r="M940" s="45"/>
      <c r="N940" s="45"/>
      <c r="O940" s="45"/>
      <c r="P940" s="45"/>
      <c r="Q940" s="45"/>
      <c r="R940" s="45"/>
      <c r="S940" s="57"/>
      <c r="T940" s="57"/>
    </row>
    <row r="941" spans="10:20" x14ac:dyDescent="0.25">
      <c r="J941" s="25"/>
      <c r="K941" s="36"/>
      <c r="L941" s="45"/>
      <c r="M941" s="45"/>
      <c r="N941" s="45"/>
      <c r="O941" s="45"/>
      <c r="P941" s="45"/>
      <c r="Q941" s="45"/>
      <c r="R941" s="45"/>
      <c r="S941" s="57"/>
      <c r="T941" s="57"/>
    </row>
    <row r="942" spans="10:20" x14ac:dyDescent="0.25">
      <c r="J942" s="25"/>
      <c r="K942" s="36"/>
      <c r="L942" s="45"/>
      <c r="M942" s="45"/>
      <c r="N942" s="45"/>
      <c r="O942" s="45"/>
      <c r="P942" s="45"/>
      <c r="Q942" s="45"/>
      <c r="R942" s="45"/>
      <c r="S942" s="57"/>
      <c r="T942" s="57"/>
    </row>
    <row r="943" spans="10:20" x14ac:dyDescent="0.25">
      <c r="J943" s="25"/>
      <c r="K943" s="36"/>
      <c r="L943" s="45"/>
      <c r="M943" s="45"/>
      <c r="N943" s="45"/>
      <c r="O943" s="45"/>
      <c r="P943" s="45"/>
      <c r="Q943" s="45"/>
      <c r="R943" s="45"/>
      <c r="S943" s="57"/>
      <c r="T943" s="57"/>
    </row>
    <row r="944" spans="10:20" x14ac:dyDescent="0.25">
      <c r="J944" s="25"/>
      <c r="K944" s="36"/>
      <c r="L944" s="45"/>
      <c r="M944" s="45"/>
      <c r="N944" s="45"/>
      <c r="O944" s="45"/>
      <c r="P944" s="45"/>
      <c r="Q944" s="45"/>
      <c r="R944" s="45"/>
      <c r="S944" s="57"/>
      <c r="T944" s="57"/>
    </row>
    <row r="945" spans="10:20" x14ac:dyDescent="0.25">
      <c r="J945" s="25"/>
      <c r="K945" s="36"/>
      <c r="L945" s="45"/>
      <c r="M945" s="45"/>
      <c r="N945" s="45"/>
      <c r="O945" s="45"/>
      <c r="P945" s="45"/>
      <c r="Q945" s="45"/>
      <c r="R945" s="45"/>
      <c r="S945" s="57"/>
      <c r="T945" s="57"/>
    </row>
    <row r="946" spans="10:20" x14ac:dyDescent="0.25">
      <c r="J946" s="25"/>
      <c r="K946" s="36"/>
      <c r="L946" s="45"/>
      <c r="M946" s="45"/>
      <c r="N946" s="45"/>
      <c r="O946" s="45"/>
      <c r="P946" s="45"/>
      <c r="Q946" s="45"/>
      <c r="R946" s="45"/>
      <c r="S946" s="57"/>
      <c r="T946" s="57"/>
    </row>
    <row r="947" spans="10:20" x14ac:dyDescent="0.25">
      <c r="J947" s="25"/>
      <c r="K947" s="36"/>
      <c r="L947" s="45"/>
      <c r="M947" s="45"/>
      <c r="N947" s="45"/>
      <c r="O947" s="45"/>
      <c r="P947" s="45"/>
      <c r="Q947" s="45"/>
      <c r="R947" s="45"/>
      <c r="S947" s="57"/>
      <c r="T947" s="57"/>
    </row>
    <row r="948" spans="10:20" x14ac:dyDescent="0.25">
      <c r="J948" s="25"/>
      <c r="K948" s="36"/>
      <c r="L948" s="45"/>
      <c r="M948" s="45"/>
      <c r="N948" s="45"/>
      <c r="O948" s="45"/>
      <c r="P948" s="45"/>
      <c r="Q948" s="45"/>
      <c r="R948" s="45"/>
      <c r="S948" s="57"/>
      <c r="T948" s="57"/>
    </row>
    <row r="949" spans="10:20" x14ac:dyDescent="0.25">
      <c r="J949" s="25"/>
      <c r="K949" s="36"/>
      <c r="L949" s="45"/>
      <c r="M949" s="45"/>
      <c r="N949" s="45"/>
      <c r="O949" s="45"/>
      <c r="P949" s="45"/>
      <c r="Q949" s="45"/>
      <c r="R949" s="45"/>
      <c r="S949" s="57"/>
      <c r="T949" s="57"/>
    </row>
    <row r="950" spans="10:20" x14ac:dyDescent="0.25">
      <c r="J950" s="25"/>
      <c r="K950" s="36"/>
      <c r="L950" s="45"/>
      <c r="M950" s="45"/>
      <c r="N950" s="45"/>
      <c r="O950" s="45"/>
      <c r="P950" s="45"/>
      <c r="Q950" s="45"/>
      <c r="R950" s="45"/>
      <c r="S950" s="57"/>
      <c r="T950" s="57"/>
    </row>
    <row r="951" spans="10:20" x14ac:dyDescent="0.25">
      <c r="J951" s="25"/>
      <c r="K951" s="36"/>
      <c r="L951" s="45"/>
      <c r="M951" s="45"/>
      <c r="N951" s="45"/>
      <c r="O951" s="45"/>
      <c r="P951" s="45"/>
      <c r="Q951" s="45"/>
      <c r="R951" s="45"/>
      <c r="S951" s="57"/>
      <c r="T951" s="57"/>
    </row>
    <row r="952" spans="10:20" x14ac:dyDescent="0.25">
      <c r="J952" s="25"/>
      <c r="K952" s="36"/>
      <c r="L952" s="45"/>
      <c r="M952" s="45"/>
      <c r="N952" s="45"/>
      <c r="O952" s="45"/>
      <c r="P952" s="45"/>
      <c r="Q952" s="45"/>
      <c r="R952" s="45"/>
      <c r="S952" s="57"/>
      <c r="T952" s="57"/>
    </row>
    <row r="953" spans="10:20" x14ac:dyDescent="0.25">
      <c r="J953" s="25"/>
      <c r="K953" s="36"/>
      <c r="L953" s="45"/>
      <c r="M953" s="45"/>
      <c r="N953" s="45"/>
      <c r="O953" s="45"/>
      <c r="P953" s="45"/>
      <c r="Q953" s="45"/>
      <c r="R953" s="45"/>
      <c r="S953" s="57"/>
      <c r="T953" s="57"/>
    </row>
    <row r="954" spans="10:20" x14ac:dyDescent="0.25">
      <c r="J954" s="25"/>
      <c r="K954" s="36"/>
      <c r="L954" s="45"/>
      <c r="M954" s="45"/>
      <c r="N954" s="45"/>
      <c r="O954" s="45"/>
      <c r="P954" s="45"/>
      <c r="Q954" s="45"/>
      <c r="R954" s="45"/>
      <c r="S954" s="57"/>
      <c r="T954" s="57"/>
    </row>
    <row r="955" spans="10:20" x14ac:dyDescent="0.25">
      <c r="J955" s="25"/>
      <c r="K955" s="36"/>
      <c r="L955" s="45"/>
      <c r="M955" s="45"/>
      <c r="N955" s="45"/>
      <c r="O955" s="45"/>
      <c r="P955" s="45"/>
      <c r="Q955" s="45"/>
      <c r="R955" s="45"/>
      <c r="S955" s="57"/>
      <c r="T955" s="57"/>
    </row>
    <row r="956" spans="10:20" x14ac:dyDescent="0.25">
      <c r="J956" s="25"/>
      <c r="K956" s="36"/>
      <c r="L956" s="45"/>
      <c r="M956" s="45"/>
      <c r="N956" s="45"/>
      <c r="O956" s="45"/>
      <c r="P956" s="45"/>
      <c r="Q956" s="45"/>
      <c r="R956" s="45"/>
      <c r="S956" s="57"/>
      <c r="T956" s="57"/>
    </row>
    <row r="957" spans="10:20" x14ac:dyDescent="0.25">
      <c r="J957" s="25"/>
      <c r="K957" s="36"/>
      <c r="L957" s="45"/>
      <c r="M957" s="45"/>
      <c r="N957" s="45"/>
      <c r="O957" s="45"/>
      <c r="P957" s="45"/>
      <c r="Q957" s="45"/>
      <c r="R957" s="45"/>
      <c r="S957" s="57"/>
      <c r="T957" s="57"/>
    </row>
    <row r="958" spans="10:20" x14ac:dyDescent="0.25">
      <c r="J958" s="25"/>
      <c r="K958" s="38"/>
      <c r="L958" s="46"/>
      <c r="M958" s="46"/>
      <c r="N958" s="46"/>
      <c r="O958" s="46"/>
      <c r="P958" s="46"/>
      <c r="Q958" s="46"/>
      <c r="R958" s="46"/>
      <c r="S958" s="57"/>
      <c r="T958" s="57"/>
    </row>
    <row r="959" spans="10:20" x14ac:dyDescent="0.25">
      <c r="J959" s="25"/>
      <c r="K959" s="38"/>
      <c r="L959" s="46"/>
      <c r="M959" s="46"/>
      <c r="N959" s="46"/>
      <c r="O959" s="46"/>
      <c r="P959" s="46"/>
      <c r="Q959" s="46"/>
      <c r="R959" s="46"/>
      <c r="S959" s="57"/>
      <c r="T959" s="57"/>
    </row>
    <row r="960" spans="10:20" x14ac:dyDescent="0.25">
      <c r="J960" s="25"/>
      <c r="K960" s="38"/>
      <c r="L960" s="46"/>
      <c r="M960" s="46"/>
      <c r="N960" s="46"/>
      <c r="O960" s="46"/>
      <c r="P960" s="46"/>
      <c r="Q960" s="46"/>
      <c r="R960" s="46"/>
      <c r="S960" s="57"/>
      <c r="T960" s="57"/>
    </row>
    <row r="961" spans="10:20" x14ac:dyDescent="0.25">
      <c r="J961" s="25"/>
      <c r="K961" s="38"/>
      <c r="L961" s="46"/>
      <c r="M961" s="46"/>
      <c r="N961" s="46"/>
      <c r="O961" s="46"/>
      <c r="P961" s="46"/>
      <c r="Q961" s="46"/>
      <c r="R961" s="46"/>
      <c r="S961" s="57"/>
      <c r="T961" s="57"/>
    </row>
    <row r="962" spans="10:20" x14ac:dyDescent="0.25">
      <c r="J962" s="25"/>
      <c r="K962" s="38"/>
      <c r="L962" s="46"/>
      <c r="M962" s="46"/>
      <c r="N962" s="46"/>
      <c r="O962" s="46"/>
      <c r="P962" s="46"/>
      <c r="Q962" s="46"/>
      <c r="R962" s="46"/>
      <c r="S962" s="59"/>
      <c r="T962" s="59"/>
    </row>
    <row r="963" spans="10:20" x14ac:dyDescent="0.25">
      <c r="J963" s="25"/>
      <c r="K963" s="38"/>
      <c r="L963" s="46"/>
      <c r="M963" s="46"/>
      <c r="N963" s="46"/>
      <c r="O963" s="46"/>
      <c r="P963" s="46"/>
      <c r="Q963" s="46"/>
      <c r="R963" s="46"/>
      <c r="S963" s="59"/>
      <c r="T963" s="59"/>
    </row>
    <row r="964" spans="10:20" x14ac:dyDescent="0.25">
      <c r="J964" s="25"/>
      <c r="K964" s="38"/>
      <c r="L964" s="46"/>
      <c r="M964" s="46"/>
      <c r="N964" s="46"/>
      <c r="O964" s="46"/>
      <c r="P964" s="46"/>
      <c r="Q964" s="46"/>
      <c r="R964" s="46"/>
      <c r="S964" s="59"/>
      <c r="T964" s="59"/>
    </row>
    <row r="965" spans="10:20" x14ac:dyDescent="0.25">
      <c r="J965" s="25"/>
      <c r="K965" s="38"/>
      <c r="L965" s="46"/>
      <c r="M965" s="46"/>
      <c r="N965" s="46"/>
      <c r="O965" s="46"/>
      <c r="P965" s="46"/>
      <c r="Q965" s="46"/>
      <c r="R965" s="46"/>
      <c r="S965" s="59"/>
      <c r="T965" s="59"/>
    </row>
  </sheetData>
  <pageMargins left="1.0629921259842521" right="0.15748031496062992" top="0.47244094488188981" bottom="0.70866141732283472" header="0.19685039370078741" footer="0.23622047244094491"/>
  <pageSetup paperSize="5" scale="58" orientation="landscape" r:id="rId1"/>
  <headerFooter>
    <oddHeader>&amp;C&amp;"-,Negrita"&amp;26ESTADO SITUACION FNDR MES DE FEBRERO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5" workbookViewId="0">
      <selection activeCell="B29" sqref="B29"/>
    </sheetView>
  </sheetViews>
  <sheetFormatPr baseColWidth="10" defaultRowHeight="15" x14ac:dyDescent="0.25"/>
  <cols>
    <col min="1" max="1" width="28.7109375" bestFit="1" customWidth="1"/>
    <col min="2" max="2" width="92.85546875" customWidth="1"/>
    <col min="3" max="3" width="26.42578125" bestFit="1" customWidth="1"/>
    <col min="4" max="4" width="30" bestFit="1" customWidth="1"/>
    <col min="5" max="5" width="13.140625" customWidth="1"/>
  </cols>
  <sheetData>
    <row r="1" spans="1:6" x14ac:dyDescent="0.25">
      <c r="A1" s="67" t="s">
        <v>699</v>
      </c>
      <c r="B1" t="s">
        <v>815</v>
      </c>
    </row>
    <row r="3" spans="1:6" x14ac:dyDescent="0.25">
      <c r="C3" s="67" t="s">
        <v>816</v>
      </c>
    </row>
    <row r="4" spans="1:6" x14ac:dyDescent="0.25">
      <c r="A4" s="67" t="s">
        <v>695</v>
      </c>
      <c r="B4" s="67" t="s">
        <v>696</v>
      </c>
      <c r="C4" t="s">
        <v>814</v>
      </c>
      <c r="D4" t="s">
        <v>817</v>
      </c>
      <c r="E4" t="s">
        <v>818</v>
      </c>
    </row>
    <row r="5" spans="1:6" x14ac:dyDescent="0.25">
      <c r="A5">
        <v>20086686</v>
      </c>
      <c r="B5" t="s">
        <v>766</v>
      </c>
      <c r="C5" s="201">
        <v>0</v>
      </c>
      <c r="D5" s="201">
        <v>27672000</v>
      </c>
      <c r="E5" s="201">
        <v>27672000</v>
      </c>
      <c r="F5">
        <f>VLOOKUP(A5,FEBRERO!H$4:H$877,1,FALSE)</f>
        <v>20086686</v>
      </c>
    </row>
    <row r="6" spans="1:6" x14ac:dyDescent="0.25">
      <c r="A6">
        <v>20190549</v>
      </c>
      <c r="B6" t="s">
        <v>23</v>
      </c>
      <c r="C6" s="201">
        <v>0</v>
      </c>
      <c r="D6" s="201">
        <v>0</v>
      </c>
      <c r="E6" s="201">
        <v>0</v>
      </c>
      <c r="F6">
        <f>VLOOKUP(A6,FEBRERO!H$4:H$877,1,FALSE)</f>
        <v>20190549</v>
      </c>
    </row>
    <row r="7" spans="1:6" x14ac:dyDescent="0.25">
      <c r="A7">
        <v>20195455</v>
      </c>
      <c r="B7" t="s">
        <v>298</v>
      </c>
      <c r="C7" s="201">
        <v>0</v>
      </c>
      <c r="D7" s="201">
        <v>0</v>
      </c>
      <c r="E7" s="201">
        <v>0</v>
      </c>
      <c r="F7">
        <f>VLOOKUP(A7,FEBRERO!H$4:H$877,1,FALSE)</f>
        <v>20195455</v>
      </c>
    </row>
    <row r="8" spans="1:6" x14ac:dyDescent="0.25">
      <c r="A8">
        <v>30034666</v>
      </c>
      <c r="B8" t="s">
        <v>718</v>
      </c>
      <c r="C8" s="201">
        <v>0</v>
      </c>
      <c r="D8" s="201">
        <v>17404953</v>
      </c>
      <c r="E8" s="201">
        <v>17404953</v>
      </c>
      <c r="F8">
        <f>VLOOKUP(A8,FEBRERO!H$4:H$877,1,FALSE)</f>
        <v>30034666</v>
      </c>
    </row>
    <row r="9" spans="1:6" x14ac:dyDescent="0.25">
      <c r="A9">
        <v>30063478</v>
      </c>
      <c r="B9" t="s">
        <v>711</v>
      </c>
      <c r="C9" s="201">
        <v>0</v>
      </c>
      <c r="D9" s="201">
        <v>17795000</v>
      </c>
      <c r="E9" s="201">
        <v>17795000</v>
      </c>
      <c r="F9">
        <f>VLOOKUP(A9,FEBRERO!H$4:H$877,1,FALSE)</f>
        <v>30063478</v>
      </c>
    </row>
    <row r="10" spans="1:6" x14ac:dyDescent="0.25">
      <c r="A10">
        <v>30063734</v>
      </c>
      <c r="B10" t="s">
        <v>52</v>
      </c>
      <c r="C10" s="201">
        <v>0</v>
      </c>
      <c r="D10" s="201">
        <v>0</v>
      </c>
      <c r="E10" s="201">
        <v>0</v>
      </c>
      <c r="F10">
        <f>VLOOKUP(A10,FEBRERO!H$4:H$877,1,FALSE)</f>
        <v>30063734</v>
      </c>
    </row>
    <row r="11" spans="1:6" x14ac:dyDescent="0.25">
      <c r="A11">
        <v>30064230</v>
      </c>
      <c r="B11" t="s">
        <v>778</v>
      </c>
      <c r="C11" s="201">
        <v>0</v>
      </c>
      <c r="D11" s="201">
        <v>0</v>
      </c>
      <c r="E11" s="201">
        <v>0</v>
      </c>
      <c r="F11">
        <f>VLOOKUP(A11,FEBRERO!H$4:H$877,1,FALSE)</f>
        <v>30064230</v>
      </c>
    </row>
    <row r="12" spans="1:6" x14ac:dyDescent="0.25">
      <c r="A12">
        <v>30071843</v>
      </c>
      <c r="B12" t="s">
        <v>537</v>
      </c>
      <c r="C12" s="201">
        <v>0</v>
      </c>
      <c r="D12" s="201">
        <v>0</v>
      </c>
      <c r="E12" s="201">
        <v>0</v>
      </c>
      <c r="F12">
        <f>VLOOKUP(A12,FEBRERO!H$4:H$877,1,FALSE)</f>
        <v>30071843</v>
      </c>
    </row>
    <row r="13" spans="1:6" x14ac:dyDescent="0.25">
      <c r="A13">
        <v>30076574</v>
      </c>
      <c r="B13" t="s">
        <v>733</v>
      </c>
      <c r="C13" s="201">
        <v>0</v>
      </c>
      <c r="D13" s="201">
        <v>0</v>
      </c>
      <c r="E13" s="201">
        <v>0</v>
      </c>
      <c r="F13">
        <f>VLOOKUP(A13,FEBRERO!H$4:H$877,1,FALSE)</f>
        <v>30076574</v>
      </c>
    </row>
    <row r="14" spans="1:6" x14ac:dyDescent="0.25">
      <c r="A14">
        <v>30077481</v>
      </c>
      <c r="B14" t="s">
        <v>761</v>
      </c>
      <c r="C14" s="201">
        <v>0</v>
      </c>
      <c r="D14" s="201">
        <v>0</v>
      </c>
      <c r="E14" s="201">
        <v>0</v>
      </c>
      <c r="F14">
        <f>VLOOKUP(A14,FEBRERO!H$4:H$877,1,FALSE)</f>
        <v>30077481</v>
      </c>
    </row>
    <row r="15" spans="1:6" x14ac:dyDescent="0.25">
      <c r="A15">
        <v>30077934</v>
      </c>
      <c r="B15" t="s">
        <v>403</v>
      </c>
      <c r="C15" s="201">
        <v>0</v>
      </c>
      <c r="D15" s="201">
        <v>0</v>
      </c>
      <c r="E15" s="201">
        <v>0</v>
      </c>
      <c r="F15">
        <f>VLOOKUP(A15,FEBRERO!H$4:H$877,1,FALSE)</f>
        <v>30077934</v>
      </c>
    </row>
    <row r="16" spans="1:6" x14ac:dyDescent="0.25">
      <c r="A16">
        <v>30080729</v>
      </c>
      <c r="B16" t="s">
        <v>811</v>
      </c>
      <c r="C16" s="201"/>
      <c r="D16" s="201"/>
      <c r="E16" s="201">
        <v>0</v>
      </c>
      <c r="F16" t="e">
        <f>VLOOKUP(A16,FEBRERO!H$4:H$877,1,FALSE)</f>
        <v>#N/A</v>
      </c>
    </row>
    <row r="17" spans="1:6" x14ac:dyDescent="0.25">
      <c r="A17">
        <v>30083300</v>
      </c>
      <c r="B17" t="s">
        <v>805</v>
      </c>
      <c r="C17" s="201"/>
      <c r="D17" s="201"/>
      <c r="E17" s="201">
        <v>0</v>
      </c>
      <c r="F17">
        <f>VLOOKUP(A17,FEBRERO!H$4:H$877,1,FALSE)</f>
        <v>30083300</v>
      </c>
    </row>
    <row r="18" spans="1:6" x14ac:dyDescent="0.25">
      <c r="A18">
        <v>30085373</v>
      </c>
      <c r="B18" t="s">
        <v>568</v>
      </c>
      <c r="C18" s="201"/>
      <c r="D18" s="201"/>
      <c r="E18" s="201">
        <v>0</v>
      </c>
      <c r="F18">
        <f>VLOOKUP(A18,FEBRERO!H$4:H$877,1,FALSE)</f>
        <v>30085373</v>
      </c>
    </row>
    <row r="19" spans="1:6" x14ac:dyDescent="0.25">
      <c r="A19">
        <v>30086050</v>
      </c>
      <c r="B19" t="s">
        <v>792</v>
      </c>
      <c r="C19" s="201">
        <v>288631534</v>
      </c>
      <c r="D19" s="201">
        <v>433151834</v>
      </c>
      <c r="E19" s="201">
        <v>721783368</v>
      </c>
      <c r="F19">
        <f>VLOOKUP(A19,FEBRERO!H$4:H$877,1,FALSE)</f>
        <v>30086050</v>
      </c>
    </row>
    <row r="20" spans="1:6" x14ac:dyDescent="0.25">
      <c r="A20">
        <v>30086056</v>
      </c>
      <c r="B20" t="s">
        <v>792</v>
      </c>
      <c r="C20" s="201"/>
      <c r="D20" s="201"/>
      <c r="E20" s="201">
        <v>0</v>
      </c>
      <c r="F20" t="e">
        <f>VLOOKUP(A20,FEBRERO!H$4:H$877,1,FALSE)</f>
        <v>#N/A</v>
      </c>
    </row>
    <row r="21" spans="1:6" x14ac:dyDescent="0.25">
      <c r="A21">
        <v>30087299</v>
      </c>
      <c r="B21" t="s">
        <v>156</v>
      </c>
      <c r="C21" s="201">
        <v>0</v>
      </c>
      <c r="D21" s="201">
        <v>0</v>
      </c>
      <c r="E21" s="201">
        <v>0</v>
      </c>
      <c r="F21">
        <f>VLOOKUP(A21,FEBRERO!H$4:H$877,1,FALSE)</f>
        <v>30087299</v>
      </c>
    </row>
    <row r="22" spans="1:6" x14ac:dyDescent="0.25">
      <c r="A22">
        <v>30088011</v>
      </c>
      <c r="B22" t="s">
        <v>735</v>
      </c>
      <c r="C22" s="201">
        <v>0</v>
      </c>
      <c r="D22" s="201">
        <v>0</v>
      </c>
      <c r="E22" s="201">
        <v>0</v>
      </c>
      <c r="F22">
        <f>VLOOKUP(A22,FEBRERO!H$4:H$877,1,FALSE)</f>
        <v>30088011</v>
      </c>
    </row>
    <row r="23" spans="1:6" x14ac:dyDescent="0.25">
      <c r="A23">
        <v>30093309</v>
      </c>
      <c r="B23" t="s">
        <v>64</v>
      </c>
      <c r="C23" s="201"/>
      <c r="D23" s="201">
        <v>431784697</v>
      </c>
      <c r="E23" s="201">
        <v>431784697</v>
      </c>
      <c r="F23">
        <f>VLOOKUP(A23,FEBRERO!H$4:H$877,1,FALSE)</f>
        <v>30093309</v>
      </c>
    </row>
    <row r="24" spans="1:6" x14ac:dyDescent="0.25">
      <c r="A24">
        <v>30097978</v>
      </c>
      <c r="B24" t="s">
        <v>657</v>
      </c>
      <c r="C24" s="201"/>
      <c r="D24" s="201"/>
      <c r="E24" s="201">
        <v>0</v>
      </c>
      <c r="F24">
        <f>VLOOKUP(A24,FEBRERO!H$4:H$877,1,FALSE)</f>
        <v>30097978</v>
      </c>
    </row>
    <row r="25" spans="1:6" x14ac:dyDescent="0.25">
      <c r="A25">
        <v>30098600</v>
      </c>
      <c r="B25" t="s">
        <v>788</v>
      </c>
      <c r="C25" s="201">
        <v>8200000</v>
      </c>
      <c r="D25" s="201">
        <v>5560000</v>
      </c>
      <c r="E25" s="201">
        <v>13760000</v>
      </c>
      <c r="F25">
        <f>VLOOKUP(A25,FEBRERO!H$4:H$877,1,FALSE)</f>
        <v>30098600</v>
      </c>
    </row>
    <row r="26" spans="1:6" x14ac:dyDescent="0.25">
      <c r="A26">
        <v>30103446</v>
      </c>
      <c r="B26" t="s">
        <v>720</v>
      </c>
      <c r="C26" s="201">
        <v>0</v>
      </c>
      <c r="D26" s="201">
        <v>14281378</v>
      </c>
      <c r="E26" s="201">
        <v>14281378</v>
      </c>
      <c r="F26">
        <f>VLOOKUP(A26,FEBRERO!H$4:H$877,1,FALSE)</f>
        <v>30103446</v>
      </c>
    </row>
    <row r="27" spans="1:6" x14ac:dyDescent="0.25">
      <c r="A27">
        <v>30106468</v>
      </c>
      <c r="B27" t="s">
        <v>795</v>
      </c>
      <c r="C27" s="201">
        <v>19176000</v>
      </c>
      <c r="D27" s="201">
        <v>0</v>
      </c>
      <c r="E27" s="201">
        <v>19176000</v>
      </c>
      <c r="F27">
        <f>VLOOKUP(A27,FEBRERO!H$4:H$877,1,FALSE)</f>
        <v>30106468</v>
      </c>
    </row>
    <row r="28" spans="1:6" x14ac:dyDescent="0.25">
      <c r="A28">
        <v>30108787</v>
      </c>
      <c r="B28" t="s">
        <v>751</v>
      </c>
      <c r="C28" s="201">
        <v>6426000</v>
      </c>
      <c r="D28" s="201">
        <v>6426000</v>
      </c>
      <c r="E28" s="201">
        <v>12852000</v>
      </c>
      <c r="F28">
        <f>VLOOKUP(A28,FEBRERO!H$4:H$877,1,FALSE)</f>
        <v>30108787</v>
      </c>
    </row>
    <row r="29" spans="1:6" x14ac:dyDescent="0.25">
      <c r="A29">
        <v>30115252</v>
      </c>
      <c r="B29" t="s">
        <v>790</v>
      </c>
      <c r="C29" s="201">
        <v>7777635</v>
      </c>
      <c r="D29" s="201"/>
      <c r="E29" s="201">
        <v>7777635</v>
      </c>
      <c r="F29">
        <f>VLOOKUP(A29,FEBRERO!H$4:H$877,1,FALSE)</f>
        <v>30115252</v>
      </c>
    </row>
    <row r="30" spans="1:6" x14ac:dyDescent="0.25">
      <c r="A30">
        <v>30115395</v>
      </c>
      <c r="B30" t="s">
        <v>809</v>
      </c>
      <c r="C30" s="201"/>
      <c r="D30" s="201"/>
      <c r="E30" s="201">
        <v>0</v>
      </c>
      <c r="F30">
        <f>VLOOKUP(A30,FEBRERO!H$4:H$877,1,FALSE)</f>
        <v>30115395</v>
      </c>
    </row>
    <row r="31" spans="1:6" x14ac:dyDescent="0.25">
      <c r="A31">
        <v>30117895</v>
      </c>
      <c r="B31" t="s">
        <v>806</v>
      </c>
      <c r="C31" s="201"/>
      <c r="D31" s="201"/>
      <c r="E31" s="201">
        <v>0</v>
      </c>
      <c r="F31" t="e">
        <f>VLOOKUP(A31,FEBRERO!H$4:H$877,1,FALSE)</f>
        <v>#N/A</v>
      </c>
    </row>
    <row r="32" spans="1:6" x14ac:dyDescent="0.25">
      <c r="A32">
        <v>30121787</v>
      </c>
      <c r="B32" t="s">
        <v>785</v>
      </c>
      <c r="C32" s="201">
        <v>89789810</v>
      </c>
      <c r="D32" s="201">
        <v>90836651</v>
      </c>
      <c r="E32" s="201">
        <v>180626461</v>
      </c>
      <c r="F32">
        <f>VLOOKUP(A32,FEBRERO!H$4:H$877,1,FALSE)</f>
        <v>30121787</v>
      </c>
    </row>
    <row r="33" spans="1:6" x14ac:dyDescent="0.25">
      <c r="A33">
        <v>30125798</v>
      </c>
      <c r="B33" t="s">
        <v>141</v>
      </c>
      <c r="C33" s="201"/>
      <c r="D33" s="201"/>
      <c r="E33" s="201">
        <v>0</v>
      </c>
      <c r="F33">
        <f>VLOOKUP(A33,FEBRERO!H$4:H$877,1,FALSE)</f>
        <v>30125798</v>
      </c>
    </row>
    <row r="34" spans="1:6" x14ac:dyDescent="0.25">
      <c r="A34">
        <v>30128140</v>
      </c>
      <c r="B34" t="s">
        <v>808</v>
      </c>
      <c r="C34" s="201">
        <v>106261833</v>
      </c>
      <c r="D34" s="201">
        <v>106261833</v>
      </c>
      <c r="E34" s="201">
        <v>212523666</v>
      </c>
      <c r="F34">
        <f>VLOOKUP(A34,FEBRERO!H$4:H$877,1,FALSE)</f>
        <v>30128140</v>
      </c>
    </row>
    <row r="35" spans="1:6" x14ac:dyDescent="0.25">
      <c r="A35">
        <v>30128506</v>
      </c>
      <c r="B35" t="s">
        <v>743</v>
      </c>
      <c r="C35" s="201">
        <v>0</v>
      </c>
      <c r="D35" s="201">
        <v>0</v>
      </c>
      <c r="E35" s="201">
        <v>0</v>
      </c>
      <c r="F35">
        <f>VLOOKUP(A35,FEBRERO!H$4:H$877,1,FALSE)</f>
        <v>30128506</v>
      </c>
    </row>
    <row r="36" spans="1:6" x14ac:dyDescent="0.25">
      <c r="A36">
        <v>30129273</v>
      </c>
      <c r="B36" t="s">
        <v>656</v>
      </c>
      <c r="C36" s="201"/>
      <c r="D36" s="201"/>
      <c r="E36" s="201">
        <v>0</v>
      </c>
      <c r="F36">
        <f>VLOOKUP(A36,FEBRERO!H$4:H$877,1,FALSE)</f>
        <v>30129273</v>
      </c>
    </row>
    <row r="37" spans="1:6" x14ac:dyDescent="0.25">
      <c r="A37">
        <v>30129912</v>
      </c>
      <c r="B37" t="s">
        <v>543</v>
      </c>
      <c r="C37" s="201"/>
      <c r="D37" s="201"/>
      <c r="E37" s="201">
        <v>0</v>
      </c>
      <c r="F37">
        <f>VLOOKUP(A37,FEBRERO!H$4:H$877,1,FALSE)</f>
        <v>30129912</v>
      </c>
    </row>
    <row r="38" spans="1:6" x14ac:dyDescent="0.25">
      <c r="A38">
        <v>30130451</v>
      </c>
      <c r="B38" t="s">
        <v>305</v>
      </c>
      <c r="C38" s="201">
        <v>151437500</v>
      </c>
      <c r="D38" s="201">
        <v>36380331</v>
      </c>
      <c r="E38" s="201">
        <v>187817831</v>
      </c>
      <c r="F38">
        <f>VLOOKUP(A38,FEBRERO!H$4:H$877,1,FALSE)</f>
        <v>30130451</v>
      </c>
    </row>
    <row r="39" spans="1:6" x14ac:dyDescent="0.25">
      <c r="A39">
        <v>30130453</v>
      </c>
      <c r="B39" t="s">
        <v>305</v>
      </c>
      <c r="C39" s="201">
        <v>0</v>
      </c>
      <c r="D39" s="201">
        <v>0</v>
      </c>
      <c r="E39" s="201">
        <v>0</v>
      </c>
      <c r="F39" t="e">
        <f>VLOOKUP(A39,FEBRERO!H$4:H$877,1,FALSE)</f>
        <v>#N/A</v>
      </c>
    </row>
    <row r="40" spans="1:6" x14ac:dyDescent="0.25">
      <c r="A40">
        <v>30133755</v>
      </c>
      <c r="B40" t="s">
        <v>70</v>
      </c>
      <c r="C40" s="201"/>
      <c r="D40" s="201"/>
      <c r="E40" s="201">
        <v>0</v>
      </c>
      <c r="F40">
        <f>VLOOKUP(A40,FEBRERO!H$4:H$877,1,FALSE)</f>
        <v>30133755</v>
      </c>
    </row>
    <row r="41" spans="1:6" x14ac:dyDescent="0.25">
      <c r="A41">
        <v>30134014</v>
      </c>
      <c r="B41" t="s">
        <v>802</v>
      </c>
      <c r="C41" s="201"/>
      <c r="D41" s="201"/>
      <c r="E41" s="201">
        <v>0</v>
      </c>
      <c r="F41">
        <f>VLOOKUP(A41,FEBRERO!H$4:H$877,1,FALSE)</f>
        <v>30134014</v>
      </c>
    </row>
    <row r="42" spans="1:6" x14ac:dyDescent="0.25">
      <c r="A42">
        <v>30134380</v>
      </c>
      <c r="B42" t="s">
        <v>807</v>
      </c>
      <c r="C42" s="201"/>
      <c r="D42" s="201"/>
      <c r="E42" s="201">
        <v>0</v>
      </c>
      <c r="F42">
        <f>VLOOKUP(A42,FEBRERO!H$4:H$877,1,FALSE)</f>
        <v>30134380</v>
      </c>
    </row>
    <row r="43" spans="1:6" x14ac:dyDescent="0.25">
      <c r="A43">
        <v>30136720</v>
      </c>
      <c r="B43" t="s">
        <v>774</v>
      </c>
      <c r="C43" s="201">
        <v>0</v>
      </c>
      <c r="D43" s="201">
        <v>0</v>
      </c>
      <c r="E43" s="201">
        <v>0</v>
      </c>
      <c r="F43">
        <f>VLOOKUP(A43,FEBRERO!H$4:H$877,1,FALSE)</f>
        <v>30136720</v>
      </c>
    </row>
    <row r="44" spans="1:6" x14ac:dyDescent="0.25">
      <c r="A44">
        <v>30137333</v>
      </c>
      <c r="B44" t="s">
        <v>726</v>
      </c>
      <c r="C44" s="201">
        <v>0</v>
      </c>
      <c r="D44" s="201">
        <v>0</v>
      </c>
      <c r="E44" s="201">
        <v>0</v>
      </c>
      <c r="F44">
        <f>VLOOKUP(A44,FEBRERO!H$4:H$877,1,FALSE)</f>
        <v>30137333</v>
      </c>
    </row>
    <row r="45" spans="1:6" x14ac:dyDescent="0.25">
      <c r="A45">
        <v>30154323</v>
      </c>
      <c r="B45" t="s">
        <v>724</v>
      </c>
      <c r="C45" s="201">
        <v>73510925</v>
      </c>
      <c r="D45" s="201">
        <v>0</v>
      </c>
      <c r="E45" s="201">
        <v>73510925</v>
      </c>
      <c r="F45" t="e">
        <f>VLOOKUP(A45,FEBRERO!H$4:H$877,1,FALSE)</f>
        <v>#N/A</v>
      </c>
    </row>
    <row r="46" spans="1:6" x14ac:dyDescent="0.25">
      <c r="A46">
        <v>30185572</v>
      </c>
      <c r="B46" t="s">
        <v>791</v>
      </c>
      <c r="C46" s="201">
        <v>87291892</v>
      </c>
      <c r="D46" s="201">
        <v>77149060</v>
      </c>
      <c r="E46" s="201">
        <v>164440952</v>
      </c>
      <c r="F46">
        <f>VLOOKUP(A46,FEBRERO!H$4:H$877,1,FALSE)</f>
        <v>30185572</v>
      </c>
    </row>
    <row r="47" spans="1:6" x14ac:dyDescent="0.25">
      <c r="A47">
        <v>30188272</v>
      </c>
      <c r="B47" t="s">
        <v>797</v>
      </c>
      <c r="C47" s="201">
        <v>115506500</v>
      </c>
      <c r="D47" s="201">
        <v>0</v>
      </c>
      <c r="E47" s="201">
        <v>115506500</v>
      </c>
      <c r="F47">
        <f>VLOOKUP(A47,FEBRERO!H$4:H$877,1,FALSE)</f>
        <v>30188272</v>
      </c>
    </row>
    <row r="48" spans="1:6" x14ac:dyDescent="0.25">
      <c r="A48">
        <v>30199272</v>
      </c>
      <c r="B48" t="s">
        <v>722</v>
      </c>
      <c r="C48" s="201">
        <v>0</v>
      </c>
      <c r="D48" s="201">
        <v>11908701</v>
      </c>
      <c r="E48" s="201">
        <v>11908701</v>
      </c>
      <c r="F48">
        <f>VLOOKUP(A48,FEBRERO!H$4:H$877,1,FALSE)</f>
        <v>30199272</v>
      </c>
    </row>
    <row r="49" spans="1:6" x14ac:dyDescent="0.25">
      <c r="A49">
        <v>30204522</v>
      </c>
      <c r="B49" t="s">
        <v>769</v>
      </c>
      <c r="C49" s="201">
        <v>15992856</v>
      </c>
      <c r="D49" s="201">
        <v>0</v>
      </c>
      <c r="E49" s="201">
        <v>15992856</v>
      </c>
      <c r="F49">
        <f>VLOOKUP(A49,FEBRERO!H$4:H$877,1,FALSE)</f>
        <v>30204522</v>
      </c>
    </row>
    <row r="50" spans="1:6" x14ac:dyDescent="0.25">
      <c r="A50">
        <v>30212472</v>
      </c>
      <c r="B50" t="s">
        <v>570</v>
      </c>
      <c r="C50" s="201"/>
      <c r="D50" s="201"/>
      <c r="E50" s="201">
        <v>0</v>
      </c>
      <c r="F50">
        <f>VLOOKUP(A50,FEBRERO!H$4:H$877,1,FALSE)</f>
        <v>30212472</v>
      </c>
    </row>
    <row r="51" spans="1:6" x14ac:dyDescent="0.25">
      <c r="A51">
        <v>30219228</v>
      </c>
      <c r="B51" t="s">
        <v>539</v>
      </c>
      <c r="C51" s="201">
        <v>0</v>
      </c>
      <c r="D51" s="201">
        <v>0</v>
      </c>
      <c r="E51" s="201">
        <v>0</v>
      </c>
      <c r="F51">
        <f>VLOOKUP(A51,FEBRERO!H$4:H$877,1,FALSE)</f>
        <v>30219228</v>
      </c>
    </row>
    <row r="52" spans="1:6" x14ac:dyDescent="0.25">
      <c r="A52">
        <v>30228773</v>
      </c>
      <c r="B52" t="s">
        <v>728</v>
      </c>
      <c r="C52" s="201">
        <v>0</v>
      </c>
      <c r="D52" s="201">
        <v>0</v>
      </c>
      <c r="E52" s="201">
        <v>0</v>
      </c>
      <c r="F52" t="e">
        <f>VLOOKUP(A52,FEBRERO!H$4:H$877,1,FALSE)</f>
        <v>#N/A</v>
      </c>
    </row>
    <row r="53" spans="1:6" x14ac:dyDescent="0.25">
      <c r="A53">
        <v>30248522</v>
      </c>
      <c r="B53" t="s">
        <v>757</v>
      </c>
      <c r="C53" s="201">
        <v>0</v>
      </c>
      <c r="D53" s="201">
        <v>0</v>
      </c>
      <c r="E53" s="201">
        <v>0</v>
      </c>
      <c r="F53">
        <f>VLOOKUP(A53,FEBRERO!H$4:H$877,1,FALSE)</f>
        <v>30248522</v>
      </c>
    </row>
    <row r="54" spans="1:6" x14ac:dyDescent="0.25">
      <c r="A54">
        <v>30279673</v>
      </c>
      <c r="B54" t="s">
        <v>753</v>
      </c>
      <c r="C54" s="201">
        <v>46200000</v>
      </c>
      <c r="D54" s="201">
        <v>86200000</v>
      </c>
      <c r="E54" s="201">
        <v>132400000</v>
      </c>
      <c r="F54">
        <f>VLOOKUP(A54,FEBRERO!H$4:H$877,1,FALSE)</f>
        <v>30279673</v>
      </c>
    </row>
    <row r="55" spans="1:6" x14ac:dyDescent="0.25">
      <c r="A55">
        <v>30279675</v>
      </c>
      <c r="B55" t="s">
        <v>753</v>
      </c>
      <c r="C55" s="201">
        <v>0</v>
      </c>
      <c r="D55" s="201">
        <v>0</v>
      </c>
      <c r="E55" s="201">
        <v>0</v>
      </c>
      <c r="F55" t="e">
        <f>VLOOKUP(A55,FEBRERO!H$4:H$877,1,FALSE)</f>
        <v>#N/A</v>
      </c>
    </row>
    <row r="56" spans="1:6" x14ac:dyDescent="0.25">
      <c r="A56">
        <v>30279676</v>
      </c>
      <c r="B56" t="s">
        <v>753</v>
      </c>
      <c r="C56" s="201">
        <v>0</v>
      </c>
      <c r="D56" s="201">
        <v>0</v>
      </c>
      <c r="E56" s="201">
        <v>0</v>
      </c>
      <c r="F56" t="e">
        <f>VLOOKUP(A56,FEBRERO!H$4:H$877,1,FALSE)</f>
        <v>#N/A</v>
      </c>
    </row>
    <row r="57" spans="1:6" x14ac:dyDescent="0.25">
      <c r="A57">
        <v>30279677</v>
      </c>
      <c r="B57" t="s">
        <v>753</v>
      </c>
      <c r="C57" s="201">
        <v>0</v>
      </c>
      <c r="D57" s="201">
        <v>0</v>
      </c>
      <c r="E57" s="201">
        <v>0</v>
      </c>
      <c r="F57" t="e">
        <f>VLOOKUP(A57,FEBRERO!H$4:H$877,1,FALSE)</f>
        <v>#N/A</v>
      </c>
    </row>
    <row r="58" spans="1:6" x14ac:dyDescent="0.25">
      <c r="A58">
        <v>30291172</v>
      </c>
      <c r="B58" t="s">
        <v>741</v>
      </c>
      <c r="C58" s="201">
        <v>101300000</v>
      </c>
      <c r="D58" s="201">
        <v>101300000</v>
      </c>
      <c r="E58" s="201">
        <v>202600000</v>
      </c>
      <c r="F58">
        <f>VLOOKUP(A58,FEBRERO!H$4:H$877,1,FALSE)</f>
        <v>30291172</v>
      </c>
    </row>
    <row r="59" spans="1:6" x14ac:dyDescent="0.25">
      <c r="A59">
        <v>30342773</v>
      </c>
      <c r="B59" t="s">
        <v>759</v>
      </c>
      <c r="C59" s="201">
        <v>0</v>
      </c>
      <c r="D59" s="201">
        <v>0</v>
      </c>
      <c r="E59" s="201">
        <v>0</v>
      </c>
      <c r="F59">
        <f>VLOOKUP(A59,FEBRERO!H$4:H$877,1,FALSE)</f>
        <v>30342773</v>
      </c>
    </row>
    <row r="60" spans="1:6" x14ac:dyDescent="0.25">
      <c r="A60">
        <v>30356933</v>
      </c>
      <c r="B60" t="s">
        <v>297</v>
      </c>
      <c r="C60" s="201">
        <v>142601217</v>
      </c>
      <c r="D60" s="201">
        <v>149653278</v>
      </c>
      <c r="E60" s="201">
        <v>292254495</v>
      </c>
      <c r="F60">
        <f>VLOOKUP(A60,FEBRERO!H$4:H$877,1,FALSE)</f>
        <v>30356933</v>
      </c>
    </row>
    <row r="61" spans="1:6" x14ac:dyDescent="0.25">
      <c r="A61">
        <v>30365273</v>
      </c>
      <c r="B61" t="s">
        <v>793</v>
      </c>
      <c r="C61" s="201">
        <v>23609000</v>
      </c>
      <c r="D61" s="201"/>
      <c r="E61" s="201">
        <v>23609000</v>
      </c>
      <c r="F61">
        <f>VLOOKUP(A61,FEBRERO!H$4:H$877,1,FALSE)</f>
        <v>30365273</v>
      </c>
    </row>
    <row r="62" spans="1:6" x14ac:dyDescent="0.25">
      <c r="A62">
        <v>30377475</v>
      </c>
      <c r="B62" t="s">
        <v>776</v>
      </c>
      <c r="C62" s="201">
        <v>0</v>
      </c>
      <c r="D62" s="201">
        <v>0</v>
      </c>
      <c r="E62" s="201">
        <v>0</v>
      </c>
      <c r="F62" t="e">
        <f>VLOOKUP(A62,FEBRERO!H$4:H$877,1,FALSE)</f>
        <v>#N/A</v>
      </c>
    </row>
    <row r="63" spans="1:6" x14ac:dyDescent="0.25">
      <c r="A63">
        <v>30388872</v>
      </c>
      <c r="B63" t="s">
        <v>145</v>
      </c>
      <c r="C63" s="201"/>
      <c r="D63" s="201"/>
      <c r="E63" s="201">
        <v>0</v>
      </c>
      <c r="F63">
        <f>VLOOKUP(A63,FEBRERO!H$4:H$877,1,FALSE)</f>
        <v>30388872</v>
      </c>
    </row>
    <row r="64" spans="1:6" x14ac:dyDescent="0.25">
      <c r="A64">
        <v>30395727</v>
      </c>
      <c r="B64" t="s">
        <v>801</v>
      </c>
      <c r="C64" s="201"/>
      <c r="D64" s="201"/>
      <c r="E64" s="201">
        <v>0</v>
      </c>
      <c r="F64">
        <f>VLOOKUP(A64,FEBRERO!H$4:H$877,1,FALSE)</f>
        <v>30395727</v>
      </c>
    </row>
    <row r="65" spans="1:6" x14ac:dyDescent="0.25">
      <c r="A65">
        <v>30396578</v>
      </c>
      <c r="B65" t="s">
        <v>784</v>
      </c>
      <c r="C65" s="201">
        <v>0</v>
      </c>
      <c r="D65" s="201">
        <v>0</v>
      </c>
      <c r="E65" s="201">
        <v>0</v>
      </c>
      <c r="F65">
        <f>VLOOKUP(A65,FEBRERO!H$4:H$877,1,FALSE)</f>
        <v>30396578</v>
      </c>
    </row>
    <row r="66" spans="1:6" x14ac:dyDescent="0.25">
      <c r="A66">
        <v>30427023</v>
      </c>
      <c r="B66" t="s">
        <v>763</v>
      </c>
      <c r="C66" s="201">
        <v>0</v>
      </c>
      <c r="D66" s="201">
        <v>0</v>
      </c>
      <c r="E66" s="201">
        <v>0</v>
      </c>
      <c r="F66" t="e">
        <f>VLOOKUP(A66,FEBRERO!H$4:H$877,1,FALSE)</f>
        <v>#N/A</v>
      </c>
    </row>
    <row r="67" spans="1:6" x14ac:dyDescent="0.25">
      <c r="A67">
        <v>30428525</v>
      </c>
      <c r="B67" t="s">
        <v>803</v>
      </c>
      <c r="C67" s="201">
        <v>238072065</v>
      </c>
      <c r="D67" s="201">
        <v>40049450</v>
      </c>
      <c r="E67" s="201">
        <v>278121515</v>
      </c>
      <c r="F67">
        <f>VLOOKUP(A67,FEBRERO!H$4:H$877,1,FALSE)</f>
        <v>30428525</v>
      </c>
    </row>
    <row r="68" spans="1:6" x14ac:dyDescent="0.25">
      <c r="A68">
        <v>30429222</v>
      </c>
      <c r="B68" t="s">
        <v>812</v>
      </c>
      <c r="C68" s="201"/>
      <c r="D68" s="201"/>
      <c r="E68" s="201">
        <v>0</v>
      </c>
      <c r="F68">
        <f>VLOOKUP(A68,FEBRERO!H$4:H$877,1,FALSE)</f>
        <v>30429222</v>
      </c>
    </row>
    <row r="69" spans="1:6" x14ac:dyDescent="0.25">
      <c r="A69">
        <v>30429872</v>
      </c>
      <c r="B69" t="s">
        <v>810</v>
      </c>
      <c r="C69" s="201"/>
      <c r="D69" s="201"/>
      <c r="E69" s="201">
        <v>0</v>
      </c>
      <c r="F69">
        <f>VLOOKUP(A69,FEBRERO!H$4:H$877,1,FALSE)</f>
        <v>30429872</v>
      </c>
    </row>
    <row r="70" spans="1:6" x14ac:dyDescent="0.25">
      <c r="A70">
        <v>30440174</v>
      </c>
      <c r="B70" t="s">
        <v>794</v>
      </c>
      <c r="C70" s="201">
        <v>72345555</v>
      </c>
      <c r="D70" s="201">
        <v>50418433</v>
      </c>
      <c r="E70" s="201">
        <v>122763988</v>
      </c>
      <c r="F70">
        <f>VLOOKUP(A70,FEBRERO!H$4:H$877,1,FALSE)</f>
        <v>30440174</v>
      </c>
    </row>
    <row r="71" spans="1:6" x14ac:dyDescent="0.25">
      <c r="A71">
        <v>30447539</v>
      </c>
      <c r="B71" t="s">
        <v>782</v>
      </c>
      <c r="C71" s="201">
        <v>0</v>
      </c>
      <c r="D71" s="201">
        <v>0</v>
      </c>
      <c r="E71" s="201">
        <v>0</v>
      </c>
      <c r="F71">
        <f>VLOOKUP(A71,FEBRERO!H$4:H$877,1,FALSE)</f>
        <v>30447539</v>
      </c>
    </row>
    <row r="72" spans="1:6" x14ac:dyDescent="0.25">
      <c r="A72">
        <v>30453827</v>
      </c>
      <c r="B72" t="s">
        <v>799</v>
      </c>
      <c r="C72" s="201"/>
      <c r="D72" s="201"/>
      <c r="E72" s="201">
        <v>0</v>
      </c>
      <c r="F72" t="e">
        <f>VLOOKUP(A72,FEBRERO!H$4:H$877,1,FALSE)</f>
        <v>#N/A</v>
      </c>
    </row>
    <row r="73" spans="1:6" x14ac:dyDescent="0.25">
      <c r="A73">
        <v>30458130</v>
      </c>
      <c r="B73" t="s">
        <v>738</v>
      </c>
      <c r="C73" s="201">
        <v>0</v>
      </c>
      <c r="D73" s="201">
        <v>0</v>
      </c>
      <c r="E73" s="201">
        <v>0</v>
      </c>
      <c r="F73">
        <f>VLOOKUP(A73,FEBRERO!H$4:H$877,1,FALSE)</f>
        <v>30458130</v>
      </c>
    </row>
    <row r="74" spans="1:6" x14ac:dyDescent="0.25">
      <c r="A74">
        <v>30460140</v>
      </c>
      <c r="B74" t="s">
        <v>781</v>
      </c>
      <c r="C74" s="201">
        <v>0</v>
      </c>
      <c r="D74" s="201">
        <v>0</v>
      </c>
      <c r="E74" s="201">
        <v>0</v>
      </c>
      <c r="F74">
        <f>VLOOKUP(A74,FEBRERO!H$4:H$877,1,FALSE)</f>
        <v>30460140</v>
      </c>
    </row>
    <row r="75" spans="1:6" x14ac:dyDescent="0.25">
      <c r="A75">
        <v>30461279</v>
      </c>
      <c r="B75" t="s">
        <v>300</v>
      </c>
      <c r="C75" s="201">
        <v>0</v>
      </c>
      <c r="D75" s="201">
        <v>0</v>
      </c>
      <c r="E75" s="201">
        <v>0</v>
      </c>
      <c r="F75">
        <f>VLOOKUP(A75,FEBRERO!H$4:H$877,1,FALSE)</f>
        <v>30461279</v>
      </c>
    </row>
    <row r="76" spans="1:6" x14ac:dyDescent="0.25">
      <c r="A76">
        <v>30464752</v>
      </c>
      <c r="B76" t="s">
        <v>789</v>
      </c>
      <c r="C76" s="201"/>
      <c r="D76" s="201">
        <v>11888247</v>
      </c>
      <c r="E76" s="201">
        <v>11888247</v>
      </c>
      <c r="F76">
        <f>VLOOKUP(A76,FEBRERO!H$4:H$877,1,FALSE)</f>
        <v>30464752</v>
      </c>
    </row>
    <row r="77" spans="1:6" x14ac:dyDescent="0.25">
      <c r="A77">
        <v>30464833</v>
      </c>
      <c r="B77" t="s">
        <v>755</v>
      </c>
      <c r="C77" s="201"/>
      <c r="D77" s="201"/>
      <c r="E77" s="201">
        <v>0</v>
      </c>
      <c r="F77">
        <f>VLOOKUP(A77,FEBRERO!H$4:H$877,1,FALSE)</f>
        <v>30464833</v>
      </c>
    </row>
    <row r="78" spans="1:6" x14ac:dyDescent="0.25">
      <c r="A78">
        <v>30465242</v>
      </c>
      <c r="B78" t="s">
        <v>748</v>
      </c>
      <c r="C78" s="201">
        <v>0</v>
      </c>
      <c r="D78" s="201">
        <v>0</v>
      </c>
      <c r="E78" s="201">
        <v>0</v>
      </c>
      <c r="F78">
        <f>VLOOKUP(A78,FEBRERO!H$4:H$877,1,FALSE)</f>
        <v>30465242</v>
      </c>
    </row>
    <row r="79" spans="1:6" x14ac:dyDescent="0.25">
      <c r="A79">
        <v>30465244</v>
      </c>
      <c r="B79" t="s">
        <v>746</v>
      </c>
      <c r="C79" s="201">
        <v>45000000</v>
      </c>
      <c r="D79" s="201">
        <v>75000000</v>
      </c>
      <c r="E79" s="201">
        <v>120000000</v>
      </c>
      <c r="F79">
        <f>VLOOKUP(A79,FEBRERO!H$4:H$877,1,FALSE)</f>
        <v>30465244</v>
      </c>
    </row>
    <row r="80" spans="1:6" x14ac:dyDescent="0.25">
      <c r="A80">
        <v>30465245</v>
      </c>
      <c r="B80" t="s">
        <v>798</v>
      </c>
      <c r="C80" s="201">
        <v>0</v>
      </c>
      <c r="D80" s="201">
        <v>0</v>
      </c>
      <c r="E80" s="201">
        <v>0</v>
      </c>
      <c r="F80">
        <f>VLOOKUP(A80,FEBRERO!H$4:H$877,1,FALSE)</f>
        <v>30465245</v>
      </c>
    </row>
    <row r="81" spans="1:6" x14ac:dyDescent="0.25">
      <c r="A81">
        <v>30465984</v>
      </c>
      <c r="B81" t="s">
        <v>771</v>
      </c>
      <c r="C81" s="201">
        <v>0</v>
      </c>
      <c r="D81" s="201">
        <v>0</v>
      </c>
      <c r="E81" s="201">
        <v>0</v>
      </c>
      <c r="F81">
        <f>VLOOKUP(A81,FEBRERO!H$4:H$877,1,FALSE)</f>
        <v>30465984</v>
      </c>
    </row>
    <row r="82" spans="1:6" x14ac:dyDescent="0.25">
      <c r="A82">
        <v>30466433</v>
      </c>
      <c r="B82" t="s">
        <v>800</v>
      </c>
      <c r="C82" s="201"/>
      <c r="D82" s="201"/>
      <c r="E82" s="201">
        <v>0</v>
      </c>
      <c r="F82">
        <f>VLOOKUP(A82,FEBRERO!H$4:H$877,1,FALSE)</f>
        <v>30466433</v>
      </c>
    </row>
    <row r="83" spans="1:6" x14ac:dyDescent="0.25">
      <c r="A83">
        <v>30481457</v>
      </c>
      <c r="B83" t="s">
        <v>796</v>
      </c>
      <c r="C83" s="201">
        <v>0</v>
      </c>
      <c r="D83" s="201">
        <v>471072000</v>
      </c>
      <c r="E83" s="201">
        <v>471072000</v>
      </c>
      <c r="F83">
        <f>VLOOKUP(A83,FEBRERO!H$4:H$877,1,FALSE)</f>
        <v>30481457</v>
      </c>
    </row>
    <row r="84" spans="1:6" x14ac:dyDescent="0.25">
      <c r="A84">
        <v>30486029</v>
      </c>
      <c r="B84" t="s">
        <v>804</v>
      </c>
      <c r="C84" s="201"/>
      <c r="D84" s="201"/>
      <c r="E84" s="201">
        <v>0</v>
      </c>
      <c r="F84">
        <f>VLOOKUP(A84,FEBRERO!H$4:H$877,1,FALSE)</f>
        <v>30486029</v>
      </c>
    </row>
    <row r="85" spans="1:6" x14ac:dyDescent="0.25">
      <c r="A85" t="s">
        <v>124</v>
      </c>
      <c r="B85" t="s">
        <v>779</v>
      </c>
      <c r="C85" s="201">
        <v>85000000</v>
      </c>
      <c r="D85" s="201">
        <v>85000000</v>
      </c>
      <c r="E85" s="201">
        <v>170000000</v>
      </c>
      <c r="F85" t="str">
        <f>VLOOKUP(A85,FEBRERO!H$4:H$877,1,FALSE)</f>
        <v>20144598-3</v>
      </c>
    </row>
    <row r="86" spans="1:6" x14ac:dyDescent="0.25">
      <c r="A86" t="s">
        <v>813</v>
      </c>
      <c r="B86" t="s">
        <v>813</v>
      </c>
      <c r="C86" s="201">
        <v>0</v>
      </c>
      <c r="D86" s="201">
        <v>0</v>
      </c>
      <c r="E86" s="201">
        <v>0</v>
      </c>
      <c r="F86" t="e">
        <f>VLOOKUP(A86,FEBRERO!H$4:H$877,1,FALSE)</f>
        <v>#N/A</v>
      </c>
    </row>
    <row r="87" spans="1:6" x14ac:dyDescent="0.25">
      <c r="A87" t="s">
        <v>660</v>
      </c>
      <c r="C87" s="201">
        <v>1724130322</v>
      </c>
      <c r="D87" s="201">
        <v>2347193846</v>
      </c>
      <c r="E87" s="201">
        <v>4071324168</v>
      </c>
      <c r="F87" t="e">
        <f>VLOOKUP(A87,FEBRERO!H$4:H$877,1,FALSE)</f>
        <v>#N/A</v>
      </c>
    </row>
    <row r="88" spans="1:6" x14ac:dyDescent="0.25">
      <c r="E88" s="201"/>
      <c r="F88" t="e">
        <f>VLOOKUP(A88,FEBRERO!H$4:H$877,1,FALSE)</f>
        <v>#N/A</v>
      </c>
    </row>
    <row r="89" spans="1:6" x14ac:dyDescent="0.25">
      <c r="E89" s="20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5"/>
  <sheetViews>
    <sheetView topLeftCell="A137" zoomScaleNormal="100" workbookViewId="0">
      <selection activeCell="E152" sqref="E152"/>
    </sheetView>
  </sheetViews>
  <sheetFormatPr baseColWidth="10" defaultRowHeight="15" x14ac:dyDescent="0.25"/>
  <cols>
    <col min="2" max="2" width="82.7109375" customWidth="1"/>
    <col min="3" max="3" width="20.85546875" bestFit="1" customWidth="1"/>
    <col min="5" max="5" width="20.140625" bestFit="1" customWidth="1"/>
    <col min="6" max="6" width="23.7109375" bestFit="1" customWidth="1"/>
  </cols>
  <sheetData>
    <row r="1" spans="1:15" x14ac:dyDescent="0.25">
      <c r="A1" t="s">
        <v>695</v>
      </c>
      <c r="B1" t="s">
        <v>696</v>
      </c>
      <c r="C1" t="s">
        <v>697</v>
      </c>
      <c r="D1" t="s">
        <v>698</v>
      </c>
      <c r="E1" t="s">
        <v>699</v>
      </c>
      <c r="F1" t="s">
        <v>700</v>
      </c>
      <c r="G1" t="s">
        <v>701</v>
      </c>
      <c r="H1" t="s">
        <v>702</v>
      </c>
      <c r="I1" t="s">
        <v>703</v>
      </c>
      <c r="J1" t="s">
        <v>704</v>
      </c>
      <c r="K1" t="s">
        <v>705</v>
      </c>
      <c r="L1" t="s">
        <v>706</v>
      </c>
      <c r="M1" t="s">
        <v>707</v>
      </c>
      <c r="N1" t="s">
        <v>708</v>
      </c>
      <c r="O1" t="s">
        <v>709</v>
      </c>
    </row>
    <row r="2" spans="1:15" x14ac:dyDescent="0.25">
      <c r="A2">
        <v>30063478</v>
      </c>
      <c r="B2" t="s">
        <v>711</v>
      </c>
      <c r="C2" t="s">
        <v>712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L2">
        <v>0</v>
      </c>
      <c r="M2">
        <v>0</v>
      </c>
      <c r="N2">
        <v>0</v>
      </c>
      <c r="O2">
        <v>0</v>
      </c>
    </row>
    <row r="3" spans="1:15" x14ac:dyDescent="0.25">
      <c r="A3">
        <v>30063478</v>
      </c>
      <c r="B3" t="s">
        <v>711</v>
      </c>
      <c r="C3" t="s">
        <v>713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L3">
        <v>0</v>
      </c>
      <c r="M3">
        <v>0</v>
      </c>
      <c r="N3">
        <v>0</v>
      </c>
      <c r="O3">
        <v>0</v>
      </c>
    </row>
    <row r="4" spans="1:15" x14ac:dyDescent="0.25">
      <c r="A4">
        <v>30063478</v>
      </c>
      <c r="B4" t="s">
        <v>711</v>
      </c>
      <c r="C4" t="s">
        <v>714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</row>
    <row r="5" spans="1:15" x14ac:dyDescent="0.25">
      <c r="A5">
        <v>30063478</v>
      </c>
      <c r="B5" t="s">
        <v>711</v>
      </c>
      <c r="C5" t="s">
        <v>715</v>
      </c>
      <c r="D5">
        <v>0</v>
      </c>
      <c r="E5">
        <v>0</v>
      </c>
      <c r="F5" s="1">
        <v>2817000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x14ac:dyDescent="0.25">
      <c r="A6">
        <v>30063478</v>
      </c>
      <c r="B6" t="s">
        <v>711</v>
      </c>
      <c r="C6" t="s">
        <v>716</v>
      </c>
      <c r="D6">
        <v>0</v>
      </c>
      <c r="E6">
        <v>0</v>
      </c>
      <c r="F6" s="1">
        <v>14978000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</row>
    <row r="7" spans="1:15" x14ac:dyDescent="0.25">
      <c r="A7">
        <v>30034666</v>
      </c>
      <c r="B7" t="s">
        <v>718</v>
      </c>
      <c r="C7" t="s">
        <v>712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L7">
        <v>0</v>
      </c>
      <c r="M7">
        <v>0</v>
      </c>
      <c r="N7">
        <v>0</v>
      </c>
      <c r="O7">
        <v>0</v>
      </c>
    </row>
    <row r="8" spans="1:15" x14ac:dyDescent="0.25">
      <c r="A8">
        <v>30034666</v>
      </c>
      <c r="B8" t="s">
        <v>718</v>
      </c>
      <c r="C8" t="s">
        <v>716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</row>
    <row r="9" spans="1:15" x14ac:dyDescent="0.25">
      <c r="A9">
        <v>30034666</v>
      </c>
      <c r="B9" t="s">
        <v>718</v>
      </c>
      <c r="C9" t="s">
        <v>714</v>
      </c>
      <c r="D9">
        <v>0</v>
      </c>
      <c r="E9">
        <v>0</v>
      </c>
      <c r="F9" s="1">
        <v>17404953</v>
      </c>
      <c r="G9">
        <v>0</v>
      </c>
      <c r="H9">
        <v>0</v>
      </c>
      <c r="I9">
        <v>0</v>
      </c>
      <c r="K9">
        <v>0</v>
      </c>
      <c r="L9">
        <v>0</v>
      </c>
      <c r="M9">
        <v>0</v>
      </c>
      <c r="N9">
        <v>0</v>
      </c>
      <c r="O9">
        <v>0</v>
      </c>
    </row>
    <row r="10" spans="1:15" x14ac:dyDescent="0.25">
      <c r="A10">
        <v>30034666</v>
      </c>
      <c r="B10" t="s">
        <v>718</v>
      </c>
      <c r="C10" t="s">
        <v>715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5" x14ac:dyDescent="0.25">
      <c r="A11">
        <v>30103446</v>
      </c>
      <c r="B11" t="s">
        <v>720</v>
      </c>
      <c r="C11" t="s">
        <v>712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x14ac:dyDescent="0.25">
      <c r="A12">
        <v>30103446</v>
      </c>
      <c r="B12" t="s">
        <v>720</v>
      </c>
      <c r="C12" t="s">
        <v>713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5" x14ac:dyDescent="0.25">
      <c r="A13">
        <v>30103446</v>
      </c>
      <c r="B13" t="s">
        <v>720</v>
      </c>
      <c r="C13" t="s">
        <v>714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 x14ac:dyDescent="0.25">
      <c r="A14">
        <v>30103446</v>
      </c>
      <c r="B14" t="s">
        <v>720</v>
      </c>
      <c r="C14" t="s">
        <v>715</v>
      </c>
      <c r="D14">
        <v>0</v>
      </c>
      <c r="E14">
        <v>0</v>
      </c>
      <c r="F14" s="1">
        <v>10000000</v>
      </c>
      <c r="G14" s="1">
        <v>40693670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 x14ac:dyDescent="0.25">
      <c r="A15">
        <v>30103446</v>
      </c>
      <c r="B15" t="s">
        <v>720</v>
      </c>
      <c r="C15" t="s">
        <v>716</v>
      </c>
      <c r="D15">
        <v>0</v>
      </c>
      <c r="E15">
        <v>0</v>
      </c>
      <c r="F15" s="1">
        <v>4281378</v>
      </c>
      <c r="G15" s="1">
        <v>10000000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 x14ac:dyDescent="0.25">
      <c r="A16">
        <v>30199272</v>
      </c>
      <c r="B16" t="s">
        <v>722</v>
      </c>
      <c r="C16" t="s">
        <v>712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K16">
        <v>0</v>
      </c>
      <c r="L16">
        <v>0</v>
      </c>
      <c r="M16">
        <v>0</v>
      </c>
      <c r="N16">
        <v>0</v>
      </c>
      <c r="O16">
        <v>0</v>
      </c>
    </row>
    <row r="17" spans="1:15" x14ac:dyDescent="0.25">
      <c r="A17">
        <v>30199272</v>
      </c>
      <c r="B17" t="s">
        <v>722</v>
      </c>
      <c r="C17" t="s">
        <v>713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5" x14ac:dyDescent="0.25">
      <c r="A18">
        <v>30199272</v>
      </c>
      <c r="B18" t="s">
        <v>722</v>
      </c>
      <c r="C18" t="s">
        <v>714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  <row r="19" spans="1:15" x14ac:dyDescent="0.25">
      <c r="A19">
        <v>30199272</v>
      </c>
      <c r="B19" t="s">
        <v>722</v>
      </c>
      <c r="C19" t="s">
        <v>715</v>
      </c>
      <c r="D19">
        <v>0</v>
      </c>
      <c r="E19">
        <v>0</v>
      </c>
      <c r="F19" s="1">
        <v>5781172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</row>
    <row r="20" spans="1:15" x14ac:dyDescent="0.25">
      <c r="A20">
        <v>30199272</v>
      </c>
      <c r="B20" t="s">
        <v>722</v>
      </c>
      <c r="C20" t="s">
        <v>716</v>
      </c>
      <c r="D20">
        <v>0</v>
      </c>
      <c r="E20">
        <v>0</v>
      </c>
      <c r="F20" s="1">
        <v>6127529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</row>
    <row r="21" spans="1:15" x14ac:dyDescent="0.25">
      <c r="A21">
        <v>30154323</v>
      </c>
      <c r="B21" t="s">
        <v>724</v>
      </c>
      <c r="C21" t="s">
        <v>712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K21">
        <v>0</v>
      </c>
      <c r="L21">
        <v>0</v>
      </c>
      <c r="M21">
        <v>0</v>
      </c>
      <c r="N21">
        <v>0</v>
      </c>
      <c r="O21">
        <v>0</v>
      </c>
    </row>
    <row r="22" spans="1:15" x14ac:dyDescent="0.25">
      <c r="A22">
        <v>30154323</v>
      </c>
      <c r="B22" t="s">
        <v>724</v>
      </c>
      <c r="C22" t="s">
        <v>713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s="199" customFormat="1" x14ac:dyDescent="0.25">
      <c r="A23">
        <v>30154323</v>
      </c>
      <c r="B23" t="s">
        <v>724</v>
      </c>
      <c r="C23" s="199" t="s">
        <v>714</v>
      </c>
      <c r="D23" s="199">
        <v>0</v>
      </c>
      <c r="E23" s="198">
        <v>73510925</v>
      </c>
      <c r="F23" s="199">
        <v>0</v>
      </c>
      <c r="G23" s="199">
        <v>0</v>
      </c>
      <c r="H23" s="199">
        <v>0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</row>
    <row r="24" spans="1:15" x14ac:dyDescent="0.25">
      <c r="A24">
        <v>30154323</v>
      </c>
      <c r="B24" t="s">
        <v>724</v>
      </c>
      <c r="C24" t="s">
        <v>715</v>
      </c>
      <c r="D24">
        <v>0</v>
      </c>
      <c r="E24">
        <v>0</v>
      </c>
      <c r="F24">
        <v>0</v>
      </c>
      <c r="G24">
        <v>0</v>
      </c>
      <c r="H24">
        <v>0</v>
      </c>
      <c r="I24" s="1">
        <v>17283000</v>
      </c>
      <c r="K24">
        <v>0</v>
      </c>
      <c r="L24">
        <v>0</v>
      </c>
      <c r="M24">
        <v>0</v>
      </c>
      <c r="N24">
        <v>0</v>
      </c>
      <c r="O24">
        <v>0</v>
      </c>
    </row>
    <row r="25" spans="1:15" x14ac:dyDescent="0.25">
      <c r="A25">
        <v>30154323</v>
      </c>
      <c r="B25" t="s">
        <v>724</v>
      </c>
      <c r="C25" t="s">
        <v>716</v>
      </c>
      <c r="D25">
        <v>0</v>
      </c>
      <c r="E25">
        <v>0</v>
      </c>
      <c r="F25">
        <v>0</v>
      </c>
      <c r="G25">
        <v>0</v>
      </c>
      <c r="H25">
        <v>0</v>
      </c>
      <c r="I25" s="1">
        <v>8766000</v>
      </c>
      <c r="K25">
        <v>0</v>
      </c>
      <c r="L25">
        <v>0</v>
      </c>
      <c r="M25">
        <v>0</v>
      </c>
      <c r="N25">
        <v>0</v>
      </c>
      <c r="O25">
        <v>0</v>
      </c>
    </row>
    <row r="26" spans="1:15" x14ac:dyDescent="0.25">
      <c r="A26">
        <v>30137333</v>
      </c>
      <c r="B26" t="s">
        <v>726</v>
      </c>
      <c r="C26" t="s">
        <v>712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</row>
    <row r="27" spans="1:15" x14ac:dyDescent="0.25">
      <c r="C27" t="s">
        <v>713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</row>
    <row r="28" spans="1:15" x14ac:dyDescent="0.25">
      <c r="C28" t="s">
        <v>714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</row>
    <row r="29" spans="1:15" x14ac:dyDescent="0.25">
      <c r="A29">
        <v>30228773</v>
      </c>
      <c r="B29" t="s">
        <v>728</v>
      </c>
      <c r="C29" t="s">
        <v>712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</row>
    <row r="30" spans="1:15" x14ac:dyDescent="0.25">
      <c r="C30" t="s">
        <v>713</v>
      </c>
      <c r="D30">
        <v>0</v>
      </c>
      <c r="E30">
        <v>0</v>
      </c>
      <c r="F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</row>
    <row r="31" spans="1:15" x14ac:dyDescent="0.25">
      <c r="A31">
        <v>30461279</v>
      </c>
      <c r="B31" t="s">
        <v>300</v>
      </c>
      <c r="C31" t="s">
        <v>712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</row>
    <row r="32" spans="1:15" x14ac:dyDescent="0.25">
      <c r="C32" t="s">
        <v>713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</row>
    <row r="33" spans="1:15" x14ac:dyDescent="0.25">
      <c r="C33" t="s">
        <v>714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</row>
    <row r="34" spans="1:15" x14ac:dyDescent="0.25">
      <c r="A34">
        <v>20195455</v>
      </c>
      <c r="B34" t="s">
        <v>298</v>
      </c>
      <c r="C34" t="s">
        <v>712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</row>
    <row r="35" spans="1:15" x14ac:dyDescent="0.25">
      <c r="C35" t="s">
        <v>713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</row>
    <row r="36" spans="1:15" x14ac:dyDescent="0.25">
      <c r="C36" t="s">
        <v>714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</row>
    <row r="37" spans="1:15" x14ac:dyDescent="0.25">
      <c r="C37" t="s">
        <v>731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</row>
    <row r="38" spans="1:15" x14ac:dyDescent="0.25">
      <c r="A38">
        <v>30076574</v>
      </c>
      <c r="B38" t="s">
        <v>733</v>
      </c>
      <c r="C38" t="s">
        <v>712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K38">
        <v>0</v>
      </c>
      <c r="L38">
        <v>0</v>
      </c>
      <c r="M38">
        <v>0</v>
      </c>
      <c r="N38">
        <v>0</v>
      </c>
      <c r="O38">
        <v>0</v>
      </c>
    </row>
    <row r="39" spans="1:15" x14ac:dyDescent="0.25">
      <c r="C39" t="s">
        <v>713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</row>
    <row r="40" spans="1:15" x14ac:dyDescent="0.25">
      <c r="C40" t="s">
        <v>714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</row>
    <row r="41" spans="1:15" x14ac:dyDescent="0.25">
      <c r="C41" t="s">
        <v>715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K41">
        <v>0</v>
      </c>
      <c r="L41">
        <v>0</v>
      </c>
      <c r="M41">
        <v>0</v>
      </c>
      <c r="N41">
        <v>0</v>
      </c>
      <c r="O41">
        <v>0</v>
      </c>
    </row>
    <row r="42" spans="1:15" x14ac:dyDescent="0.25">
      <c r="C42" t="s">
        <v>716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K42">
        <v>0</v>
      </c>
      <c r="L42">
        <v>0</v>
      </c>
      <c r="M42">
        <v>0</v>
      </c>
      <c r="N42">
        <v>0</v>
      </c>
      <c r="O42">
        <v>0</v>
      </c>
    </row>
    <row r="43" spans="1:15" x14ac:dyDescent="0.25">
      <c r="A43">
        <v>30088011</v>
      </c>
      <c r="B43" t="s">
        <v>735</v>
      </c>
      <c r="C43" t="s">
        <v>714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</row>
    <row r="44" spans="1:15" x14ac:dyDescent="0.25">
      <c r="C44" t="s">
        <v>713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</row>
    <row r="45" spans="1:15" x14ac:dyDescent="0.25">
      <c r="C45" t="s">
        <v>712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</row>
    <row r="46" spans="1:15" s="199" customFormat="1" x14ac:dyDescent="0.25">
      <c r="A46" s="199">
        <v>30130451</v>
      </c>
      <c r="B46" s="199" t="s">
        <v>305</v>
      </c>
      <c r="C46" s="199" t="s">
        <v>714</v>
      </c>
      <c r="D46" s="198">
        <v>113000000</v>
      </c>
      <c r="E46" s="198">
        <v>150000000</v>
      </c>
      <c r="F46" s="198">
        <v>34942831</v>
      </c>
      <c r="G46" s="198">
        <v>3500000</v>
      </c>
      <c r="H46" s="198">
        <v>3115998</v>
      </c>
      <c r="I46" s="198">
        <v>52957333</v>
      </c>
      <c r="J46" s="199">
        <v>0</v>
      </c>
      <c r="K46" s="199">
        <v>0</v>
      </c>
      <c r="L46" s="199">
        <v>0</v>
      </c>
      <c r="M46" s="199">
        <v>0</v>
      </c>
      <c r="N46" s="199">
        <v>0</v>
      </c>
      <c r="O46" s="199">
        <v>0</v>
      </c>
    </row>
    <row r="47" spans="1:15" s="199" customFormat="1" x14ac:dyDescent="0.25">
      <c r="A47" s="199">
        <v>30130451</v>
      </c>
      <c r="B47" s="199" t="s">
        <v>305</v>
      </c>
      <c r="C47" s="199" t="s">
        <v>713</v>
      </c>
      <c r="D47" s="198">
        <v>1437500</v>
      </c>
      <c r="E47" s="198">
        <v>1437500</v>
      </c>
      <c r="F47" s="198">
        <v>1437500</v>
      </c>
      <c r="G47" s="198">
        <v>1437500</v>
      </c>
      <c r="H47" s="198">
        <v>1437500</v>
      </c>
      <c r="I47" s="198">
        <v>1437500</v>
      </c>
      <c r="J47" s="198">
        <v>2875000</v>
      </c>
      <c r="K47" s="199">
        <v>0</v>
      </c>
      <c r="L47" s="199">
        <v>0</v>
      </c>
      <c r="M47" s="199">
        <v>0</v>
      </c>
      <c r="N47" s="199">
        <v>0</v>
      </c>
      <c r="O47" s="199">
        <v>0</v>
      </c>
    </row>
    <row r="48" spans="1:15" x14ac:dyDescent="0.25">
      <c r="A48" s="199">
        <v>30130453</v>
      </c>
      <c r="B48" s="199" t="s">
        <v>305</v>
      </c>
      <c r="C48" t="s">
        <v>712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</row>
    <row r="49" spans="1:15" x14ac:dyDescent="0.25">
      <c r="A49">
        <v>30458130</v>
      </c>
      <c r="B49" t="s">
        <v>738</v>
      </c>
      <c r="C49" t="s">
        <v>714</v>
      </c>
      <c r="E49">
        <v>0</v>
      </c>
      <c r="F49">
        <v>0</v>
      </c>
      <c r="G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</row>
    <row r="50" spans="1:15" x14ac:dyDescent="0.25">
      <c r="C50" t="s">
        <v>713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</row>
    <row r="51" spans="1:15" x14ac:dyDescent="0.25">
      <c r="C51" t="s">
        <v>712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</row>
    <row r="52" spans="1:15" x14ac:dyDescent="0.25">
      <c r="A52">
        <v>30071843</v>
      </c>
      <c r="B52" t="s">
        <v>537</v>
      </c>
      <c r="C52" t="s">
        <v>712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</row>
    <row r="53" spans="1:15" x14ac:dyDescent="0.25">
      <c r="A53">
        <v>30071843</v>
      </c>
      <c r="B53" t="s">
        <v>537</v>
      </c>
      <c r="C53" t="s">
        <v>713</v>
      </c>
      <c r="D53">
        <v>0</v>
      </c>
      <c r="E53">
        <v>0</v>
      </c>
      <c r="F53">
        <v>0</v>
      </c>
      <c r="G53" s="1">
        <v>2196480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</row>
    <row r="54" spans="1:15" x14ac:dyDescent="0.25">
      <c r="A54">
        <v>30291172</v>
      </c>
      <c r="B54" t="s">
        <v>741</v>
      </c>
      <c r="C54" t="s">
        <v>712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K54">
        <v>0</v>
      </c>
      <c r="L54">
        <v>0</v>
      </c>
      <c r="M54">
        <v>0</v>
      </c>
      <c r="N54">
        <v>0</v>
      </c>
      <c r="O54">
        <v>0</v>
      </c>
    </row>
    <row r="55" spans="1:15" s="199" customFormat="1" x14ac:dyDescent="0.25">
      <c r="A55">
        <v>30291172</v>
      </c>
      <c r="B55" t="s">
        <v>741</v>
      </c>
      <c r="C55" s="199" t="s">
        <v>713</v>
      </c>
      <c r="D55" s="198">
        <v>1300000</v>
      </c>
      <c r="E55" s="198">
        <v>1300000</v>
      </c>
      <c r="F55" s="198">
        <v>1300000</v>
      </c>
      <c r="G55" s="198">
        <v>1300000</v>
      </c>
      <c r="H55" s="198">
        <v>1300000</v>
      </c>
      <c r="I55" s="198">
        <v>5200000</v>
      </c>
      <c r="J55" s="199">
        <v>0</v>
      </c>
      <c r="K55" s="199">
        <v>0</v>
      </c>
      <c r="L55" s="199">
        <v>0</v>
      </c>
      <c r="M55" s="199">
        <v>0</v>
      </c>
      <c r="N55" s="199">
        <v>0</v>
      </c>
      <c r="O55" s="199">
        <v>0</v>
      </c>
    </row>
    <row r="56" spans="1:15" s="199" customFormat="1" x14ac:dyDescent="0.25">
      <c r="A56">
        <v>30291172</v>
      </c>
      <c r="B56" t="s">
        <v>741</v>
      </c>
      <c r="C56" s="199" t="s">
        <v>714</v>
      </c>
      <c r="D56" s="198">
        <v>85000000</v>
      </c>
      <c r="E56" s="198">
        <v>100000000</v>
      </c>
      <c r="F56" s="198">
        <v>100000000</v>
      </c>
      <c r="G56" s="199">
        <v>0</v>
      </c>
      <c r="H56" s="198">
        <v>19181893</v>
      </c>
      <c r="I56" s="199">
        <v>0</v>
      </c>
      <c r="J56" s="199">
        <v>0</v>
      </c>
      <c r="K56" s="199">
        <v>0</v>
      </c>
      <c r="L56" s="199">
        <v>0</v>
      </c>
      <c r="M56" s="199">
        <v>0</v>
      </c>
      <c r="N56" s="199">
        <v>0</v>
      </c>
      <c r="O56" s="199">
        <v>0</v>
      </c>
    </row>
    <row r="57" spans="1:15" x14ac:dyDescent="0.25">
      <c r="A57">
        <v>30291172</v>
      </c>
      <c r="B57" t="s">
        <v>741</v>
      </c>
      <c r="C57" t="s">
        <v>715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K57">
        <v>0</v>
      </c>
      <c r="L57">
        <v>0</v>
      </c>
      <c r="M57">
        <v>0</v>
      </c>
      <c r="N57">
        <v>0</v>
      </c>
      <c r="O57">
        <v>0</v>
      </c>
    </row>
    <row r="58" spans="1:15" x14ac:dyDescent="0.25">
      <c r="A58">
        <v>30291172</v>
      </c>
      <c r="B58" t="s">
        <v>741</v>
      </c>
      <c r="C58" t="s">
        <v>716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K58">
        <v>0</v>
      </c>
      <c r="L58">
        <v>0</v>
      </c>
      <c r="M58">
        <v>0</v>
      </c>
      <c r="N58">
        <v>0</v>
      </c>
      <c r="O58">
        <v>0</v>
      </c>
    </row>
    <row r="59" spans="1:15" x14ac:dyDescent="0.25">
      <c r="A59">
        <v>30128506</v>
      </c>
      <c r="B59" t="s">
        <v>743</v>
      </c>
      <c r="C59" t="s">
        <v>714</v>
      </c>
      <c r="D59" s="1">
        <v>177591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</row>
    <row r="60" spans="1:15" x14ac:dyDescent="0.25">
      <c r="C60" t="s">
        <v>713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</row>
    <row r="61" spans="1:15" x14ac:dyDescent="0.25">
      <c r="C61" t="s">
        <v>712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</row>
    <row r="62" spans="1:15" x14ac:dyDescent="0.25">
      <c r="A62">
        <v>30219228</v>
      </c>
      <c r="B62" t="s">
        <v>539</v>
      </c>
      <c r="C62" t="s">
        <v>712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</row>
    <row r="63" spans="1:15" x14ac:dyDescent="0.25">
      <c r="C63" t="s">
        <v>713</v>
      </c>
      <c r="D63">
        <v>0</v>
      </c>
      <c r="E63">
        <v>0</v>
      </c>
      <c r="F63">
        <v>0</v>
      </c>
      <c r="G63">
        <v>0</v>
      </c>
      <c r="H63" s="1">
        <v>13889900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</row>
    <row r="64" spans="1:15" s="199" customFormat="1" x14ac:dyDescent="0.25">
      <c r="A64" s="199">
        <v>30465244</v>
      </c>
      <c r="B64" s="199" t="s">
        <v>746</v>
      </c>
      <c r="C64" s="199" t="s">
        <v>714</v>
      </c>
      <c r="D64" s="198">
        <v>30000000</v>
      </c>
      <c r="E64" s="198">
        <v>45000000</v>
      </c>
      <c r="F64" s="198">
        <v>75000000</v>
      </c>
      <c r="G64" s="198">
        <v>75000000</v>
      </c>
      <c r="H64" s="198">
        <v>55000000</v>
      </c>
      <c r="I64" s="198">
        <v>40000000</v>
      </c>
      <c r="J64" s="198">
        <v>29504366</v>
      </c>
      <c r="K64" s="199">
        <v>0</v>
      </c>
      <c r="L64" s="199">
        <v>0</v>
      </c>
      <c r="M64" s="199">
        <v>0</v>
      </c>
      <c r="N64" s="199">
        <v>0</v>
      </c>
      <c r="O64" s="199">
        <v>0</v>
      </c>
    </row>
    <row r="65" spans="1:15" x14ac:dyDescent="0.25">
      <c r="A65" s="199">
        <v>30465244</v>
      </c>
      <c r="B65" s="199" t="s">
        <v>746</v>
      </c>
      <c r="C65" t="s">
        <v>713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</row>
    <row r="66" spans="1:15" x14ac:dyDescent="0.25">
      <c r="A66" s="199">
        <v>30465244</v>
      </c>
      <c r="B66" s="199" t="s">
        <v>746</v>
      </c>
      <c r="C66" t="s">
        <v>712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</row>
    <row r="67" spans="1:15" x14ac:dyDescent="0.25">
      <c r="A67">
        <v>30465242</v>
      </c>
      <c r="B67" t="s">
        <v>748</v>
      </c>
      <c r="C67" t="s">
        <v>714</v>
      </c>
      <c r="D67">
        <v>0</v>
      </c>
      <c r="E67">
        <v>0</v>
      </c>
      <c r="F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</row>
    <row r="68" spans="1:15" x14ac:dyDescent="0.25">
      <c r="C68" t="s">
        <v>713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</row>
    <row r="69" spans="1:15" x14ac:dyDescent="0.25">
      <c r="C69" t="s">
        <v>712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</row>
    <row r="70" spans="1:15" x14ac:dyDescent="0.25">
      <c r="A70">
        <v>30077934</v>
      </c>
      <c r="B70" t="s">
        <v>403</v>
      </c>
      <c r="C70" t="s">
        <v>712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</row>
    <row r="71" spans="1:15" x14ac:dyDescent="0.25">
      <c r="C71" t="s">
        <v>713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</row>
    <row r="72" spans="1:15" x14ac:dyDescent="0.25">
      <c r="C72" t="s">
        <v>714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</row>
    <row r="73" spans="1:15" x14ac:dyDescent="0.25">
      <c r="C73" t="s">
        <v>731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</row>
    <row r="74" spans="1:15" s="199" customFormat="1" x14ac:dyDescent="0.25">
      <c r="A74" s="199">
        <v>30108787</v>
      </c>
      <c r="B74" s="199" t="s">
        <v>751</v>
      </c>
      <c r="C74" s="199" t="s">
        <v>714</v>
      </c>
      <c r="D74" s="198">
        <v>6426000</v>
      </c>
      <c r="E74" s="198">
        <v>6426000</v>
      </c>
      <c r="F74" s="198">
        <v>6426000</v>
      </c>
      <c r="G74" s="198">
        <v>6426000</v>
      </c>
      <c r="H74" s="198">
        <v>6426000</v>
      </c>
      <c r="I74" s="198">
        <v>6426002</v>
      </c>
      <c r="J74" s="199">
        <v>0</v>
      </c>
      <c r="K74" s="199">
        <v>0</v>
      </c>
      <c r="L74" s="199">
        <v>0</v>
      </c>
      <c r="M74" s="199">
        <v>0</v>
      </c>
      <c r="N74" s="199">
        <v>0</v>
      </c>
      <c r="O74" s="199">
        <v>0</v>
      </c>
    </row>
    <row r="75" spans="1:15" s="199" customFormat="1" x14ac:dyDescent="0.25">
      <c r="A75" s="199">
        <v>30279673</v>
      </c>
      <c r="B75" s="199" t="s">
        <v>753</v>
      </c>
      <c r="C75" s="199" t="s">
        <v>714</v>
      </c>
      <c r="D75" s="198">
        <v>22000000</v>
      </c>
      <c r="E75" s="198">
        <v>45000000</v>
      </c>
      <c r="F75" s="198">
        <v>85000000</v>
      </c>
      <c r="G75" s="198">
        <v>95000000</v>
      </c>
      <c r="H75" s="198">
        <v>80000000</v>
      </c>
      <c r="I75" s="198">
        <v>75000000</v>
      </c>
      <c r="J75" s="198">
        <v>50000000</v>
      </c>
      <c r="K75" s="198">
        <v>50000000</v>
      </c>
      <c r="L75" s="198">
        <v>47746999</v>
      </c>
      <c r="M75" s="199">
        <v>0</v>
      </c>
      <c r="N75" s="199">
        <v>0</v>
      </c>
      <c r="O75" s="199">
        <v>0</v>
      </c>
    </row>
    <row r="76" spans="1:15" s="199" customFormat="1" x14ac:dyDescent="0.25">
      <c r="A76" s="199">
        <v>30279673</v>
      </c>
      <c r="B76" s="199" t="s">
        <v>753</v>
      </c>
      <c r="C76" s="199" t="s">
        <v>713</v>
      </c>
      <c r="D76" s="198">
        <v>1200000</v>
      </c>
      <c r="E76" s="198">
        <v>1200000</v>
      </c>
      <c r="F76" s="198">
        <v>1200000</v>
      </c>
      <c r="G76" s="198">
        <v>1200000</v>
      </c>
      <c r="H76" s="198">
        <v>1200000</v>
      </c>
      <c r="I76" s="198">
        <v>1200000</v>
      </c>
      <c r="J76" s="198">
        <v>1200000</v>
      </c>
      <c r="K76" s="198">
        <v>1200000</v>
      </c>
      <c r="L76" s="199">
        <v>0</v>
      </c>
      <c r="M76" s="199">
        <v>0</v>
      </c>
      <c r="N76" s="199">
        <v>0</v>
      </c>
      <c r="O76" s="199">
        <v>0</v>
      </c>
    </row>
    <row r="77" spans="1:15" x14ac:dyDescent="0.25">
      <c r="A77" s="199">
        <v>30279675</v>
      </c>
      <c r="B77" s="199" t="s">
        <v>753</v>
      </c>
      <c r="C77" t="s">
        <v>712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</row>
    <row r="78" spans="1:15" x14ac:dyDescent="0.25">
      <c r="A78" s="199">
        <v>30279676</v>
      </c>
      <c r="B78" s="199" t="s">
        <v>753</v>
      </c>
      <c r="C78" t="s">
        <v>715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</row>
    <row r="79" spans="1:15" x14ac:dyDescent="0.25">
      <c r="A79" s="199">
        <v>30279677</v>
      </c>
      <c r="B79" s="199" t="s">
        <v>753</v>
      </c>
      <c r="C79" t="s">
        <v>716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</row>
    <row r="80" spans="1:15" x14ac:dyDescent="0.25">
      <c r="A80">
        <v>30464833</v>
      </c>
      <c r="B80" t="s">
        <v>755</v>
      </c>
      <c r="C80" t="s">
        <v>714</v>
      </c>
      <c r="H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</row>
    <row r="81" spans="1:15" x14ac:dyDescent="0.25">
      <c r="A81">
        <v>30248522</v>
      </c>
      <c r="B81" t="s">
        <v>757</v>
      </c>
      <c r="C81" t="s">
        <v>714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</row>
    <row r="82" spans="1:15" x14ac:dyDescent="0.25">
      <c r="C82" t="s">
        <v>713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</row>
    <row r="83" spans="1:15" x14ac:dyDescent="0.25">
      <c r="C83" t="s">
        <v>712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</row>
    <row r="84" spans="1:15" x14ac:dyDescent="0.25">
      <c r="C84" t="s">
        <v>715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</row>
    <row r="85" spans="1:15" x14ac:dyDescent="0.25">
      <c r="C85" t="s">
        <v>716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</row>
    <row r="86" spans="1:15" x14ac:dyDescent="0.25">
      <c r="A86">
        <v>30342773</v>
      </c>
      <c r="B86" t="s">
        <v>759</v>
      </c>
      <c r="C86" t="s">
        <v>731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</row>
    <row r="87" spans="1:15" x14ac:dyDescent="0.25">
      <c r="C87" t="s">
        <v>712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</row>
    <row r="88" spans="1:15" x14ac:dyDescent="0.25">
      <c r="C88" t="s">
        <v>713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</row>
    <row r="89" spans="1:15" x14ac:dyDescent="0.25">
      <c r="C89" t="s">
        <v>714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</row>
    <row r="90" spans="1:15" x14ac:dyDescent="0.25">
      <c r="A90">
        <v>30077481</v>
      </c>
      <c r="B90" t="s">
        <v>761</v>
      </c>
      <c r="C90" t="s">
        <v>713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</row>
    <row r="91" spans="1:15" x14ac:dyDescent="0.25">
      <c r="C91" t="s">
        <v>712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</row>
    <row r="92" spans="1:15" x14ac:dyDescent="0.25">
      <c r="A92">
        <v>30427023</v>
      </c>
      <c r="B92" t="s">
        <v>763</v>
      </c>
      <c r="C92" t="s">
        <v>764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</row>
    <row r="93" spans="1:15" x14ac:dyDescent="0.25">
      <c r="A93">
        <v>20086686</v>
      </c>
      <c r="B93" t="s">
        <v>766</v>
      </c>
      <c r="C93" t="s">
        <v>713</v>
      </c>
      <c r="D93">
        <v>0</v>
      </c>
      <c r="E93">
        <v>0</v>
      </c>
      <c r="F93" s="1">
        <v>27672000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</row>
    <row r="94" spans="1:15" x14ac:dyDescent="0.25">
      <c r="C94" t="s">
        <v>714</v>
      </c>
      <c r="D94">
        <v>0</v>
      </c>
      <c r="F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</row>
    <row r="95" spans="1:15" x14ac:dyDescent="0.25">
      <c r="C95" t="s">
        <v>712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</row>
    <row r="96" spans="1:15" x14ac:dyDescent="0.25">
      <c r="A96">
        <v>30087299</v>
      </c>
      <c r="B96" t="s">
        <v>156</v>
      </c>
      <c r="C96" t="s">
        <v>713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</row>
    <row r="97" spans="1:15" x14ac:dyDescent="0.25">
      <c r="C97" t="s">
        <v>714</v>
      </c>
      <c r="D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</row>
    <row r="98" spans="1:15" x14ac:dyDescent="0.25">
      <c r="C98" t="s">
        <v>712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</row>
    <row r="99" spans="1:15" x14ac:dyDescent="0.25">
      <c r="A99">
        <v>30204522</v>
      </c>
      <c r="B99" t="s">
        <v>769</v>
      </c>
      <c r="C99" t="s">
        <v>712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</row>
    <row r="100" spans="1:15" s="199" customFormat="1" x14ac:dyDescent="0.25">
      <c r="A100">
        <v>30204522</v>
      </c>
      <c r="B100" t="s">
        <v>769</v>
      </c>
      <c r="C100" s="199" t="s">
        <v>713</v>
      </c>
      <c r="D100" s="199">
        <v>0</v>
      </c>
      <c r="E100" s="198">
        <v>15992856</v>
      </c>
      <c r="F100" s="199">
        <v>0</v>
      </c>
      <c r="G100" s="199">
        <v>0</v>
      </c>
      <c r="H100" s="199">
        <v>0</v>
      </c>
      <c r="I100" s="199">
        <v>0</v>
      </c>
      <c r="J100" s="199">
        <v>0</v>
      </c>
      <c r="K100" s="199">
        <v>0</v>
      </c>
      <c r="L100" s="199">
        <v>0</v>
      </c>
      <c r="M100" s="199">
        <v>0</v>
      </c>
      <c r="N100" s="199">
        <v>0</v>
      </c>
      <c r="O100" s="199">
        <v>0</v>
      </c>
    </row>
    <row r="101" spans="1:15" x14ac:dyDescent="0.25">
      <c r="A101">
        <v>30465984</v>
      </c>
      <c r="B101" t="s">
        <v>771</v>
      </c>
      <c r="C101" t="s">
        <v>772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</row>
    <row r="102" spans="1:15" x14ac:dyDescent="0.25">
      <c r="C102" t="s">
        <v>764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</row>
    <row r="103" spans="1:15" x14ac:dyDescent="0.25">
      <c r="C103" t="s">
        <v>773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</row>
    <row r="104" spans="1:15" x14ac:dyDescent="0.25">
      <c r="A104">
        <v>30136720</v>
      </c>
      <c r="B104" t="s">
        <v>774</v>
      </c>
      <c r="C104" t="s">
        <v>714</v>
      </c>
      <c r="D104" s="1">
        <v>3890464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</row>
    <row r="105" spans="1:15" x14ac:dyDescent="0.25">
      <c r="C105" t="s">
        <v>712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</row>
    <row r="106" spans="1:15" x14ac:dyDescent="0.25">
      <c r="A106">
        <v>30377475</v>
      </c>
      <c r="B106" t="s">
        <v>776</v>
      </c>
      <c r="C106" t="s">
        <v>731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N106">
        <v>0</v>
      </c>
      <c r="O106">
        <v>0</v>
      </c>
    </row>
    <row r="107" spans="1:15" x14ac:dyDescent="0.25">
      <c r="A107">
        <v>30064230</v>
      </c>
      <c r="B107" t="s">
        <v>778</v>
      </c>
      <c r="C107" t="s">
        <v>712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</row>
    <row r="108" spans="1:15" x14ac:dyDescent="0.25">
      <c r="C108" t="s">
        <v>713</v>
      </c>
      <c r="D108" s="1">
        <v>1650000</v>
      </c>
      <c r="E108">
        <v>0</v>
      </c>
      <c r="F108">
        <v>0</v>
      </c>
      <c r="G108">
        <v>0</v>
      </c>
      <c r="H108">
        <v>0</v>
      </c>
      <c r="I108" s="1">
        <v>1650000</v>
      </c>
      <c r="J108" s="1">
        <v>1650000</v>
      </c>
      <c r="K108" s="1">
        <v>1650000</v>
      </c>
      <c r="L108" s="1">
        <v>1650000</v>
      </c>
      <c r="M108" s="1">
        <v>1650000</v>
      </c>
      <c r="N108" s="1">
        <v>1650000</v>
      </c>
      <c r="O108">
        <v>0</v>
      </c>
    </row>
    <row r="109" spans="1:15" x14ac:dyDescent="0.25">
      <c r="C109" t="s">
        <v>714</v>
      </c>
      <c r="D109">
        <v>0</v>
      </c>
      <c r="E109">
        <v>0</v>
      </c>
      <c r="F109">
        <v>0</v>
      </c>
      <c r="G109">
        <v>0</v>
      </c>
      <c r="H109">
        <v>0</v>
      </c>
      <c r="I109" s="1">
        <v>130000000</v>
      </c>
      <c r="J109" s="1">
        <v>150000000</v>
      </c>
      <c r="K109" s="1">
        <v>120000000</v>
      </c>
      <c r="L109" s="1">
        <v>180000000</v>
      </c>
      <c r="M109" s="1">
        <v>220000000</v>
      </c>
      <c r="N109" s="1">
        <v>220000000</v>
      </c>
      <c r="O109" s="1">
        <v>250000000</v>
      </c>
    </row>
    <row r="110" spans="1:15" x14ac:dyDescent="0.25">
      <c r="C110" t="s">
        <v>715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</row>
    <row r="111" spans="1:15" x14ac:dyDescent="0.25">
      <c r="C111" t="s">
        <v>716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</row>
    <row r="112" spans="1:15" s="199" customFormat="1" x14ac:dyDescent="0.25">
      <c r="A112" s="199" t="s">
        <v>124</v>
      </c>
      <c r="B112" s="199" t="s">
        <v>779</v>
      </c>
      <c r="C112" s="199" t="s">
        <v>714</v>
      </c>
      <c r="D112" s="198">
        <v>80000000</v>
      </c>
      <c r="E112" s="198">
        <v>85000000</v>
      </c>
      <c r="F112" s="198">
        <v>85000000</v>
      </c>
      <c r="G112" s="198">
        <v>90000000</v>
      </c>
      <c r="H112" s="198">
        <v>50000000</v>
      </c>
      <c r="I112" s="198">
        <v>42964570</v>
      </c>
      <c r="J112" s="199">
        <v>0</v>
      </c>
      <c r="K112" s="199">
        <v>0</v>
      </c>
      <c r="L112" s="199">
        <v>0</v>
      </c>
      <c r="M112" s="199">
        <v>0</v>
      </c>
      <c r="N112" s="199">
        <v>0</v>
      </c>
      <c r="O112" s="199">
        <v>0</v>
      </c>
    </row>
    <row r="113" spans="1:15" x14ac:dyDescent="0.25">
      <c r="A113">
        <v>30460140</v>
      </c>
      <c r="B113" t="s">
        <v>781</v>
      </c>
      <c r="C113" t="s">
        <v>712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</row>
    <row r="114" spans="1:15" x14ac:dyDescent="0.25">
      <c r="C114" t="s">
        <v>713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</row>
    <row r="115" spans="1:15" x14ac:dyDescent="0.25">
      <c r="C115" t="s">
        <v>714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</row>
    <row r="116" spans="1:15" x14ac:dyDescent="0.25">
      <c r="C116" t="s">
        <v>715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</row>
    <row r="117" spans="1:15" x14ac:dyDescent="0.25">
      <c r="C117" t="s">
        <v>716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</row>
    <row r="118" spans="1:15" x14ac:dyDescent="0.25">
      <c r="A118">
        <v>30447539</v>
      </c>
      <c r="B118" t="s">
        <v>782</v>
      </c>
      <c r="C118" t="s">
        <v>712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</row>
    <row r="119" spans="1:15" x14ac:dyDescent="0.25">
      <c r="C119" t="s">
        <v>713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</row>
    <row r="120" spans="1:15" x14ac:dyDescent="0.25">
      <c r="C120" t="s">
        <v>714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</row>
    <row r="121" spans="1:15" x14ac:dyDescent="0.25">
      <c r="A121">
        <v>30396578</v>
      </c>
      <c r="B121" t="s">
        <v>784</v>
      </c>
      <c r="C121" t="s">
        <v>712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</row>
    <row r="122" spans="1:15" x14ac:dyDescent="0.25">
      <c r="C122" t="s">
        <v>713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</row>
    <row r="123" spans="1:15" x14ac:dyDescent="0.25">
      <c r="C123" t="s">
        <v>714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</row>
    <row r="124" spans="1:15" x14ac:dyDescent="0.25">
      <c r="A124">
        <v>30121787</v>
      </c>
      <c r="B124" t="s">
        <v>785</v>
      </c>
      <c r="C124" t="s">
        <v>712</v>
      </c>
    </row>
    <row r="125" spans="1:15" x14ac:dyDescent="0.25">
      <c r="A125">
        <v>30121787</v>
      </c>
      <c r="B125" t="s">
        <v>785</v>
      </c>
      <c r="C125" t="s">
        <v>713</v>
      </c>
    </row>
    <row r="126" spans="1:15" x14ac:dyDescent="0.25">
      <c r="A126">
        <v>30121787</v>
      </c>
      <c r="B126" t="s">
        <v>785</v>
      </c>
      <c r="C126" t="s">
        <v>786</v>
      </c>
    </row>
    <row r="127" spans="1:15" s="199" customFormat="1" x14ac:dyDescent="0.25">
      <c r="A127">
        <v>30121787</v>
      </c>
      <c r="B127" t="s">
        <v>785</v>
      </c>
      <c r="C127" s="199" t="s">
        <v>714</v>
      </c>
      <c r="D127" s="198">
        <v>76377550</v>
      </c>
      <c r="E127" s="198">
        <v>89789810</v>
      </c>
      <c r="F127" s="198">
        <v>90836651</v>
      </c>
      <c r="G127" s="198">
        <v>95135294</v>
      </c>
      <c r="H127" s="198">
        <v>74648825</v>
      </c>
      <c r="I127" s="198">
        <v>125665910</v>
      </c>
      <c r="J127" s="198">
        <v>93237690</v>
      </c>
      <c r="K127" s="198">
        <v>79286580</v>
      </c>
    </row>
    <row r="128" spans="1:15" x14ac:dyDescent="0.25">
      <c r="A128">
        <v>30121787</v>
      </c>
      <c r="B128" t="s">
        <v>785</v>
      </c>
      <c r="C128" t="s">
        <v>715</v>
      </c>
    </row>
    <row r="129" spans="1:15" x14ac:dyDescent="0.25">
      <c r="A129">
        <v>30121787</v>
      </c>
      <c r="B129" t="s">
        <v>785</v>
      </c>
      <c r="C129" t="s">
        <v>716</v>
      </c>
    </row>
    <row r="130" spans="1:15" x14ac:dyDescent="0.25">
      <c r="A130">
        <v>30121787</v>
      </c>
      <c r="B130" t="s">
        <v>785</v>
      </c>
      <c r="C130" t="s">
        <v>787</v>
      </c>
    </row>
    <row r="131" spans="1:15" x14ac:dyDescent="0.25">
      <c r="A131">
        <v>30098600</v>
      </c>
      <c r="B131" t="s">
        <v>788</v>
      </c>
      <c r="C131" t="s">
        <v>712</v>
      </c>
    </row>
    <row r="132" spans="1:15" s="199" customFormat="1" x14ac:dyDescent="0.25">
      <c r="A132">
        <v>30098600</v>
      </c>
      <c r="B132" t="s">
        <v>788</v>
      </c>
      <c r="C132" s="199" t="s">
        <v>713</v>
      </c>
      <c r="E132" s="198">
        <v>8200000</v>
      </c>
      <c r="F132" s="198">
        <v>5560000</v>
      </c>
      <c r="G132" s="198">
        <v>11530000</v>
      </c>
      <c r="H132" s="198">
        <v>18210000</v>
      </c>
      <c r="I132" s="198">
        <v>27530000</v>
      </c>
      <c r="J132" s="198">
        <v>9530000</v>
      </c>
      <c r="K132" s="198">
        <v>9530000</v>
      </c>
      <c r="L132" s="198">
        <v>9550000</v>
      </c>
    </row>
    <row r="133" spans="1:15" x14ac:dyDescent="0.25">
      <c r="A133">
        <v>30098600</v>
      </c>
      <c r="B133" t="s">
        <v>788</v>
      </c>
      <c r="C133" t="s">
        <v>786</v>
      </c>
    </row>
    <row r="134" spans="1:15" x14ac:dyDescent="0.25">
      <c r="A134">
        <v>30098600</v>
      </c>
      <c r="B134" t="s">
        <v>788</v>
      </c>
      <c r="C134" t="s">
        <v>714</v>
      </c>
    </row>
    <row r="135" spans="1:15" x14ac:dyDescent="0.25">
      <c r="A135">
        <v>30098600</v>
      </c>
      <c r="B135" t="s">
        <v>788</v>
      </c>
      <c r="C135" t="s">
        <v>715</v>
      </c>
    </row>
    <row r="136" spans="1:15" x14ac:dyDescent="0.25">
      <c r="A136">
        <v>30098600</v>
      </c>
      <c r="B136" t="s">
        <v>788</v>
      </c>
      <c r="C136" t="s">
        <v>716</v>
      </c>
    </row>
    <row r="137" spans="1:15" x14ac:dyDescent="0.25">
      <c r="A137">
        <v>30098600</v>
      </c>
      <c r="B137" t="s">
        <v>788</v>
      </c>
      <c r="C137" t="s">
        <v>787</v>
      </c>
    </row>
    <row r="138" spans="1:15" x14ac:dyDescent="0.25">
      <c r="A138">
        <v>30464752</v>
      </c>
      <c r="B138" t="s">
        <v>789</v>
      </c>
      <c r="C138" t="s">
        <v>712</v>
      </c>
    </row>
    <row r="139" spans="1:15" x14ac:dyDescent="0.25">
      <c r="A139">
        <v>30464752</v>
      </c>
      <c r="B139" t="s">
        <v>789</v>
      </c>
      <c r="C139" t="s">
        <v>713</v>
      </c>
      <c r="L139" s="1">
        <v>10113603</v>
      </c>
      <c r="M139" s="1">
        <v>10113602</v>
      </c>
      <c r="N139" s="1">
        <v>10113602</v>
      </c>
      <c r="O139" s="1">
        <v>8684538</v>
      </c>
    </row>
    <row r="140" spans="1:15" x14ac:dyDescent="0.25">
      <c r="A140">
        <v>30464752</v>
      </c>
      <c r="B140" t="s">
        <v>789</v>
      </c>
      <c r="C140" t="s">
        <v>786</v>
      </c>
    </row>
    <row r="141" spans="1:15" x14ac:dyDescent="0.25">
      <c r="A141">
        <v>30464752</v>
      </c>
      <c r="B141" t="s">
        <v>789</v>
      </c>
      <c r="C141" t="s">
        <v>714</v>
      </c>
      <c r="F141" s="1">
        <v>9595774</v>
      </c>
      <c r="G141" s="1">
        <v>6254740</v>
      </c>
      <c r="H141" s="1">
        <v>6254740</v>
      </c>
      <c r="I141" s="1">
        <v>12653858</v>
      </c>
      <c r="J141" s="1">
        <v>12431063</v>
      </c>
      <c r="K141" s="1">
        <v>24658476</v>
      </c>
      <c r="L141" s="1">
        <v>42219764</v>
      </c>
      <c r="M141" s="1">
        <v>39477533</v>
      </c>
      <c r="N141" s="1">
        <v>1803130</v>
      </c>
    </row>
    <row r="142" spans="1:15" x14ac:dyDescent="0.25">
      <c r="A142">
        <v>30464752</v>
      </c>
      <c r="B142" t="s">
        <v>789</v>
      </c>
      <c r="C142" t="s">
        <v>715</v>
      </c>
    </row>
    <row r="143" spans="1:15" x14ac:dyDescent="0.25">
      <c r="A143">
        <v>30464752</v>
      </c>
      <c r="B143" t="s">
        <v>789</v>
      </c>
      <c r="C143" t="s">
        <v>716</v>
      </c>
      <c r="F143" s="1">
        <v>2292473</v>
      </c>
      <c r="G143" s="1">
        <v>26240281</v>
      </c>
      <c r="H143" s="1">
        <v>40191284</v>
      </c>
      <c r="I143" s="1">
        <v>40237287</v>
      </c>
      <c r="J143" s="1">
        <v>64428700</v>
      </c>
      <c r="K143" s="1">
        <v>55293491</v>
      </c>
      <c r="L143" s="1">
        <v>32206183</v>
      </c>
      <c r="M143" s="1">
        <v>8585130</v>
      </c>
      <c r="N143" s="1">
        <v>8585130</v>
      </c>
    </row>
    <row r="144" spans="1:15" x14ac:dyDescent="0.25">
      <c r="A144">
        <v>30464752</v>
      </c>
      <c r="B144" t="s">
        <v>789</v>
      </c>
      <c r="C144" t="s">
        <v>787</v>
      </c>
    </row>
    <row r="145" spans="1:9" x14ac:dyDescent="0.25">
      <c r="A145">
        <v>30115252</v>
      </c>
      <c r="B145" t="s">
        <v>790</v>
      </c>
      <c r="C145" t="s">
        <v>712</v>
      </c>
    </row>
    <row r="146" spans="1:9" s="199" customFormat="1" x14ac:dyDescent="0.25">
      <c r="A146">
        <v>30115252</v>
      </c>
      <c r="B146" t="s">
        <v>790</v>
      </c>
      <c r="C146" s="199" t="s">
        <v>713</v>
      </c>
      <c r="E146" s="198">
        <v>7777635</v>
      </c>
    </row>
    <row r="147" spans="1:9" x14ac:dyDescent="0.25">
      <c r="A147">
        <v>30115252</v>
      </c>
      <c r="B147" t="s">
        <v>790</v>
      </c>
      <c r="C147" t="s">
        <v>786</v>
      </c>
    </row>
    <row r="148" spans="1:9" x14ac:dyDescent="0.25">
      <c r="A148">
        <v>30115252</v>
      </c>
      <c r="B148" t="s">
        <v>790</v>
      </c>
      <c r="C148" t="s">
        <v>714</v>
      </c>
    </row>
    <row r="149" spans="1:9" x14ac:dyDescent="0.25">
      <c r="A149">
        <v>30115252</v>
      </c>
      <c r="B149" t="s">
        <v>790</v>
      </c>
      <c r="C149" t="s">
        <v>715</v>
      </c>
    </row>
    <row r="150" spans="1:9" x14ac:dyDescent="0.25">
      <c r="A150">
        <v>30115252</v>
      </c>
      <c r="B150" t="s">
        <v>790</v>
      </c>
      <c r="C150" t="s">
        <v>716</v>
      </c>
    </row>
    <row r="151" spans="1:9" x14ac:dyDescent="0.25">
      <c r="C151" t="s">
        <v>787</v>
      </c>
    </row>
    <row r="152" spans="1:9" x14ac:dyDescent="0.25">
      <c r="A152">
        <v>30093309</v>
      </c>
      <c r="B152" t="s">
        <v>64</v>
      </c>
      <c r="C152" t="s">
        <v>712</v>
      </c>
    </row>
    <row r="153" spans="1:9" x14ac:dyDescent="0.25">
      <c r="A153">
        <v>30093309</v>
      </c>
      <c r="B153" t="s">
        <v>64</v>
      </c>
      <c r="C153" t="s">
        <v>713</v>
      </c>
    </row>
    <row r="154" spans="1:9" x14ac:dyDescent="0.25">
      <c r="A154">
        <v>30093309</v>
      </c>
      <c r="B154" t="s">
        <v>64</v>
      </c>
      <c r="C154" t="s">
        <v>786</v>
      </c>
    </row>
    <row r="155" spans="1:9" x14ac:dyDescent="0.25">
      <c r="A155">
        <v>30093309</v>
      </c>
      <c r="B155" t="s">
        <v>64</v>
      </c>
      <c r="C155" t="s">
        <v>714</v>
      </c>
      <c r="F155" s="1">
        <v>49330895</v>
      </c>
    </row>
    <row r="156" spans="1:9" x14ac:dyDescent="0.25">
      <c r="A156">
        <v>30093309</v>
      </c>
      <c r="B156" t="s">
        <v>64</v>
      </c>
      <c r="C156" t="s">
        <v>715</v>
      </c>
      <c r="F156" s="1">
        <v>247771361</v>
      </c>
    </row>
    <row r="157" spans="1:9" x14ac:dyDescent="0.25">
      <c r="A157">
        <v>30093309</v>
      </c>
      <c r="B157" t="s">
        <v>64</v>
      </c>
      <c r="C157" t="s">
        <v>716</v>
      </c>
      <c r="F157" s="1">
        <v>134682441</v>
      </c>
    </row>
    <row r="158" spans="1:9" x14ac:dyDescent="0.25">
      <c r="A158">
        <v>30093309</v>
      </c>
      <c r="B158" t="s">
        <v>64</v>
      </c>
      <c r="C158" t="s">
        <v>787</v>
      </c>
    </row>
    <row r="159" spans="1:9" x14ac:dyDescent="0.25">
      <c r="A159">
        <v>30129912</v>
      </c>
      <c r="B159" t="s">
        <v>543</v>
      </c>
      <c r="C159" t="s">
        <v>712</v>
      </c>
    </row>
    <row r="160" spans="1:9" x14ac:dyDescent="0.25">
      <c r="C160" t="s">
        <v>713</v>
      </c>
      <c r="I160" s="1">
        <v>33354000</v>
      </c>
    </row>
    <row r="161" spans="1:15" x14ac:dyDescent="0.25">
      <c r="C161" t="s">
        <v>786</v>
      </c>
    </row>
    <row r="162" spans="1:15" x14ac:dyDescent="0.25">
      <c r="C162" t="s">
        <v>714</v>
      </c>
    </row>
    <row r="163" spans="1:15" x14ac:dyDescent="0.25">
      <c r="C163" t="s">
        <v>715</v>
      </c>
    </row>
    <row r="164" spans="1:15" x14ac:dyDescent="0.25">
      <c r="C164" t="s">
        <v>716</v>
      </c>
    </row>
    <row r="165" spans="1:15" x14ac:dyDescent="0.25">
      <c r="C165" t="s">
        <v>787</v>
      </c>
    </row>
    <row r="166" spans="1:15" x14ac:dyDescent="0.25">
      <c r="A166">
        <v>30185572</v>
      </c>
      <c r="B166" t="s">
        <v>791</v>
      </c>
      <c r="C166" t="s">
        <v>712</v>
      </c>
    </row>
    <row r="167" spans="1:15" x14ac:dyDescent="0.25">
      <c r="A167">
        <v>30185572</v>
      </c>
      <c r="B167" t="s">
        <v>791</v>
      </c>
      <c r="C167" t="s">
        <v>713</v>
      </c>
    </row>
    <row r="168" spans="1:15" x14ac:dyDescent="0.25">
      <c r="A168">
        <v>30185572</v>
      </c>
      <c r="B168" t="s">
        <v>791</v>
      </c>
      <c r="C168" t="s">
        <v>786</v>
      </c>
    </row>
    <row r="169" spans="1:15" s="199" customFormat="1" x14ac:dyDescent="0.25">
      <c r="A169">
        <v>30185572</v>
      </c>
      <c r="B169" t="s">
        <v>791</v>
      </c>
      <c r="C169" s="199" t="s">
        <v>714</v>
      </c>
      <c r="E169" s="198">
        <v>87291892</v>
      </c>
      <c r="F169" s="198">
        <v>77149060</v>
      </c>
      <c r="G169" s="198">
        <v>77103678</v>
      </c>
      <c r="H169" s="198">
        <v>43770746</v>
      </c>
      <c r="I169" s="198">
        <v>120579442</v>
      </c>
      <c r="J169" s="198">
        <v>162897970</v>
      </c>
      <c r="K169" s="198">
        <v>307665912</v>
      </c>
      <c r="L169" s="198">
        <v>338321318</v>
      </c>
      <c r="M169" s="198">
        <v>253933861</v>
      </c>
      <c r="N169" s="198">
        <v>246536627</v>
      </c>
      <c r="O169" s="198">
        <v>356269819</v>
      </c>
    </row>
    <row r="170" spans="1:15" x14ac:dyDescent="0.25">
      <c r="A170">
        <v>30185572</v>
      </c>
      <c r="B170" t="s">
        <v>791</v>
      </c>
      <c r="C170" t="s">
        <v>715</v>
      </c>
    </row>
    <row r="171" spans="1:15" x14ac:dyDescent="0.25">
      <c r="A171">
        <v>30185572</v>
      </c>
      <c r="B171" t="s">
        <v>791</v>
      </c>
      <c r="C171" t="s">
        <v>716</v>
      </c>
    </row>
    <row r="172" spans="1:15" x14ac:dyDescent="0.25">
      <c r="A172">
        <v>30185572</v>
      </c>
      <c r="B172" t="s">
        <v>791</v>
      </c>
      <c r="C172" t="s">
        <v>787</v>
      </c>
    </row>
    <row r="173" spans="1:15" x14ac:dyDescent="0.25">
      <c r="A173">
        <v>30086050</v>
      </c>
      <c r="B173" t="s">
        <v>792</v>
      </c>
      <c r="C173" t="s">
        <v>712</v>
      </c>
    </row>
    <row r="174" spans="1:15" x14ac:dyDescent="0.25">
      <c r="A174">
        <v>30086050</v>
      </c>
      <c r="B174" t="s">
        <v>792</v>
      </c>
      <c r="C174" t="s">
        <v>713</v>
      </c>
    </row>
    <row r="175" spans="1:15" x14ac:dyDescent="0.25">
      <c r="A175">
        <v>30086050</v>
      </c>
      <c r="B175" t="s">
        <v>792</v>
      </c>
      <c r="C175" t="s">
        <v>786</v>
      </c>
    </row>
    <row r="176" spans="1:15" s="199" customFormat="1" x14ac:dyDescent="0.25">
      <c r="A176">
        <v>30086050</v>
      </c>
      <c r="B176" t="s">
        <v>792</v>
      </c>
      <c r="C176" s="199" t="s">
        <v>714</v>
      </c>
      <c r="D176" s="198">
        <v>84071234</v>
      </c>
      <c r="E176" s="198">
        <v>288631534</v>
      </c>
      <c r="F176" s="198">
        <v>433151834</v>
      </c>
      <c r="G176" s="198">
        <v>578775834</v>
      </c>
      <c r="H176" s="198">
        <v>716026234</v>
      </c>
      <c r="I176" s="198">
        <v>842478234</v>
      </c>
      <c r="J176" s="198">
        <v>960867434</v>
      </c>
      <c r="K176" s="198">
        <v>1066487664</v>
      </c>
      <c r="L176" s="198">
        <v>1157693064</v>
      </c>
      <c r="M176" s="198">
        <v>1243704836</v>
      </c>
    </row>
    <row r="177" spans="1:14" x14ac:dyDescent="0.25">
      <c r="A177">
        <v>30086050</v>
      </c>
      <c r="B177" t="s">
        <v>792</v>
      </c>
      <c r="C177" t="s">
        <v>715</v>
      </c>
    </row>
    <row r="178" spans="1:14" x14ac:dyDescent="0.25">
      <c r="A178">
        <v>30086050</v>
      </c>
      <c r="B178" t="s">
        <v>792</v>
      </c>
      <c r="C178" t="s">
        <v>716</v>
      </c>
    </row>
    <row r="179" spans="1:14" x14ac:dyDescent="0.25">
      <c r="A179">
        <v>30086056</v>
      </c>
      <c r="B179" t="s">
        <v>792</v>
      </c>
      <c r="C179" t="s">
        <v>787</v>
      </c>
    </row>
    <row r="180" spans="1:14" x14ac:dyDescent="0.25">
      <c r="A180">
        <v>30365273</v>
      </c>
      <c r="B180" t="s">
        <v>793</v>
      </c>
      <c r="C180" t="s">
        <v>712</v>
      </c>
    </row>
    <row r="181" spans="1:14" x14ac:dyDescent="0.25">
      <c r="A181">
        <v>30365273</v>
      </c>
      <c r="B181" t="s">
        <v>793</v>
      </c>
      <c r="C181" t="s">
        <v>713</v>
      </c>
    </row>
    <row r="182" spans="1:14" x14ac:dyDescent="0.25">
      <c r="A182">
        <v>30365273</v>
      </c>
      <c r="B182" t="s">
        <v>793</v>
      </c>
      <c r="C182" t="s">
        <v>786</v>
      </c>
    </row>
    <row r="183" spans="1:14" s="199" customFormat="1" x14ac:dyDescent="0.25">
      <c r="A183">
        <v>30365273</v>
      </c>
      <c r="B183" t="s">
        <v>793</v>
      </c>
      <c r="C183" s="199" t="s">
        <v>714</v>
      </c>
      <c r="D183" s="198">
        <v>67489512</v>
      </c>
      <c r="E183" s="198">
        <v>23609000</v>
      </c>
    </row>
    <row r="184" spans="1:14" x14ac:dyDescent="0.25">
      <c r="A184">
        <v>30365273</v>
      </c>
      <c r="B184" t="s">
        <v>793</v>
      </c>
      <c r="C184" t="s">
        <v>715</v>
      </c>
    </row>
    <row r="185" spans="1:14" x14ac:dyDescent="0.25">
      <c r="A185">
        <v>30365273</v>
      </c>
      <c r="B185" t="s">
        <v>793</v>
      </c>
      <c r="C185" t="s">
        <v>716</v>
      </c>
    </row>
    <row r="186" spans="1:14" x14ac:dyDescent="0.25">
      <c r="A186">
        <v>30365273</v>
      </c>
      <c r="B186" t="s">
        <v>793</v>
      </c>
      <c r="C186" t="s">
        <v>787</v>
      </c>
    </row>
    <row r="187" spans="1:14" x14ac:dyDescent="0.25">
      <c r="A187">
        <v>20190549</v>
      </c>
      <c r="B187" t="s">
        <v>23</v>
      </c>
      <c r="C187" s="196">
        <v>34069160</v>
      </c>
      <c r="D187" s="196">
        <v>0</v>
      </c>
      <c r="E187" s="196">
        <v>0</v>
      </c>
      <c r="F187" s="196">
        <v>0</v>
      </c>
      <c r="G187" s="196">
        <v>0</v>
      </c>
      <c r="H187" s="196">
        <v>0</v>
      </c>
      <c r="I187" s="196">
        <v>0</v>
      </c>
      <c r="J187" s="196">
        <v>0</v>
      </c>
      <c r="K187" s="196">
        <v>0</v>
      </c>
      <c r="L187" s="196">
        <v>0</v>
      </c>
      <c r="M187" s="196">
        <v>0</v>
      </c>
      <c r="N187" s="196">
        <v>0</v>
      </c>
    </row>
    <row r="188" spans="1:14" x14ac:dyDescent="0.25">
      <c r="A188">
        <v>20190549</v>
      </c>
      <c r="B188" t="s">
        <v>23</v>
      </c>
      <c r="C188" s="196">
        <v>0</v>
      </c>
      <c r="D188" s="196">
        <v>0</v>
      </c>
      <c r="E188" s="196">
        <v>0</v>
      </c>
      <c r="F188" s="196">
        <v>0</v>
      </c>
      <c r="G188" s="196">
        <v>0</v>
      </c>
      <c r="H188" s="196">
        <v>0</v>
      </c>
      <c r="I188" s="196">
        <v>0</v>
      </c>
      <c r="J188" s="196">
        <v>0</v>
      </c>
      <c r="K188" s="196">
        <v>0</v>
      </c>
      <c r="L188" s="196">
        <v>0</v>
      </c>
      <c r="M188" s="196">
        <v>0</v>
      </c>
      <c r="N188" s="196">
        <v>0</v>
      </c>
    </row>
    <row r="189" spans="1:14" s="199" customFormat="1" x14ac:dyDescent="0.25">
      <c r="A189" s="199">
        <v>30440174</v>
      </c>
      <c r="B189" s="199" t="s">
        <v>794</v>
      </c>
      <c r="C189" s="200">
        <v>145765243</v>
      </c>
      <c r="D189" s="200">
        <v>66743789</v>
      </c>
      <c r="E189" s="200">
        <v>72345555</v>
      </c>
      <c r="F189" s="200">
        <v>50418433</v>
      </c>
      <c r="G189" s="200">
        <v>46391617</v>
      </c>
      <c r="H189" s="200">
        <v>43855581</v>
      </c>
      <c r="I189" s="200">
        <v>0</v>
      </c>
      <c r="J189" s="200">
        <v>0</v>
      </c>
      <c r="K189" s="200">
        <v>0</v>
      </c>
      <c r="L189" s="200">
        <v>0</v>
      </c>
      <c r="M189" s="200">
        <v>0</v>
      </c>
      <c r="N189" s="200">
        <v>0</v>
      </c>
    </row>
    <row r="190" spans="1:14" s="199" customFormat="1" x14ac:dyDescent="0.25">
      <c r="A190" s="199">
        <v>30106468</v>
      </c>
      <c r="B190" s="199" t="s">
        <v>795</v>
      </c>
      <c r="C190" s="200">
        <v>9588000</v>
      </c>
      <c r="D190" s="200">
        <v>0</v>
      </c>
      <c r="E190" s="200">
        <v>19176000</v>
      </c>
      <c r="F190" s="200">
        <v>0</v>
      </c>
      <c r="G190" s="200">
        <v>28764000</v>
      </c>
      <c r="H190" s="200">
        <v>0</v>
      </c>
      <c r="I190" s="200">
        <v>0</v>
      </c>
      <c r="J190" s="200">
        <v>19176000</v>
      </c>
      <c r="K190" s="200">
        <v>19176000</v>
      </c>
      <c r="L190" s="200">
        <v>0</v>
      </c>
      <c r="M190" s="200">
        <v>0</v>
      </c>
      <c r="N190" s="200">
        <v>0</v>
      </c>
    </row>
    <row r="191" spans="1:14" x14ac:dyDescent="0.25">
      <c r="A191">
        <v>30106468</v>
      </c>
      <c r="B191" t="s">
        <v>795</v>
      </c>
      <c r="C191" s="196">
        <v>0</v>
      </c>
      <c r="D191" s="196">
        <v>0</v>
      </c>
      <c r="E191" s="196">
        <v>0</v>
      </c>
      <c r="F191" s="196">
        <v>0</v>
      </c>
      <c r="G191" s="196">
        <v>0</v>
      </c>
      <c r="H191" s="196">
        <v>0</v>
      </c>
      <c r="I191" s="196">
        <v>0</v>
      </c>
      <c r="J191" s="196">
        <v>0</v>
      </c>
      <c r="K191" s="196">
        <v>0</v>
      </c>
      <c r="L191" s="196">
        <v>0</v>
      </c>
      <c r="M191" s="196">
        <v>0</v>
      </c>
      <c r="N191" s="196">
        <v>0</v>
      </c>
    </row>
    <row r="192" spans="1:14" ht="30" x14ac:dyDescent="0.25">
      <c r="A192">
        <v>30481457</v>
      </c>
      <c r="B192" s="197" t="s">
        <v>796</v>
      </c>
      <c r="C192" s="196">
        <v>0</v>
      </c>
      <c r="D192" s="196">
        <v>0</v>
      </c>
      <c r="E192" s="196">
        <v>0</v>
      </c>
      <c r="F192" s="196">
        <v>471072000</v>
      </c>
      <c r="G192" s="196">
        <v>0</v>
      </c>
      <c r="H192" s="196">
        <v>0</v>
      </c>
      <c r="I192" s="196">
        <v>0</v>
      </c>
      <c r="J192" s="196">
        <v>0</v>
      </c>
      <c r="K192" s="196">
        <v>0</v>
      </c>
      <c r="L192" s="196">
        <v>0</v>
      </c>
      <c r="M192" s="196">
        <v>0</v>
      </c>
      <c r="N192" s="196">
        <v>0</v>
      </c>
    </row>
    <row r="193" spans="1:14" s="199" customFormat="1" x14ac:dyDescent="0.25">
      <c r="A193" s="199">
        <v>30188272</v>
      </c>
      <c r="B193" s="199" t="s">
        <v>797</v>
      </c>
      <c r="C193" s="200">
        <v>0</v>
      </c>
      <c r="D193" s="200">
        <v>0</v>
      </c>
      <c r="E193" s="200">
        <v>115506500</v>
      </c>
      <c r="F193" s="200">
        <v>0</v>
      </c>
      <c r="G193" s="200">
        <v>0</v>
      </c>
      <c r="H193" s="200">
        <v>0</v>
      </c>
      <c r="I193" s="200">
        <v>0</v>
      </c>
      <c r="J193" s="200">
        <v>0</v>
      </c>
      <c r="K193" s="200">
        <v>0</v>
      </c>
      <c r="L193" s="200">
        <v>0</v>
      </c>
      <c r="M193" s="200">
        <v>0</v>
      </c>
      <c r="N193" s="200">
        <v>0</v>
      </c>
    </row>
    <row r="194" spans="1:14" x14ac:dyDescent="0.25">
      <c r="A194">
        <v>30063734</v>
      </c>
      <c r="B194" t="s">
        <v>52</v>
      </c>
      <c r="C194" s="196">
        <v>11081412</v>
      </c>
      <c r="D194" s="196">
        <v>0</v>
      </c>
      <c r="E194" s="196">
        <v>0</v>
      </c>
      <c r="F194" s="196">
        <v>0</v>
      </c>
      <c r="G194" s="196">
        <v>0</v>
      </c>
      <c r="H194" s="196">
        <v>0</v>
      </c>
      <c r="I194" s="196">
        <v>0</v>
      </c>
      <c r="J194" s="196">
        <v>0</v>
      </c>
      <c r="K194" s="196">
        <v>0</v>
      </c>
      <c r="L194" s="196">
        <v>0</v>
      </c>
      <c r="M194" s="196">
        <v>0</v>
      </c>
      <c r="N194" s="196">
        <v>0</v>
      </c>
    </row>
    <row r="195" spans="1:14" x14ac:dyDescent="0.25">
      <c r="A195">
        <v>30063734</v>
      </c>
      <c r="B195" t="s">
        <v>52</v>
      </c>
      <c r="C195" s="196">
        <v>334030</v>
      </c>
      <c r="D195" s="196">
        <v>0</v>
      </c>
      <c r="E195" s="196">
        <v>0</v>
      </c>
      <c r="F195" s="196">
        <v>0</v>
      </c>
      <c r="G195" s="196">
        <v>0</v>
      </c>
      <c r="H195" s="196">
        <v>0</v>
      </c>
      <c r="I195" s="196">
        <v>0</v>
      </c>
      <c r="J195" s="196">
        <v>0</v>
      </c>
      <c r="K195" s="196">
        <v>0</v>
      </c>
      <c r="L195" s="196">
        <v>0</v>
      </c>
      <c r="M195" s="196">
        <v>0</v>
      </c>
      <c r="N195" s="196">
        <v>0</v>
      </c>
    </row>
    <row r="196" spans="1:14" x14ac:dyDescent="0.25">
      <c r="A196">
        <v>30125798</v>
      </c>
      <c r="B196" t="s">
        <v>141</v>
      </c>
    </row>
    <row r="197" spans="1:14" x14ac:dyDescent="0.25">
      <c r="A197">
        <v>30465245</v>
      </c>
      <c r="B197" t="s">
        <v>798</v>
      </c>
    </row>
    <row r="198" spans="1:14" x14ac:dyDescent="0.25">
      <c r="A198">
        <v>30465245</v>
      </c>
      <c r="B198" t="s">
        <v>798</v>
      </c>
      <c r="C198" s="196">
        <v>1500000</v>
      </c>
      <c r="D198" s="196">
        <v>0</v>
      </c>
      <c r="E198" s="196">
        <v>0</v>
      </c>
      <c r="F198" s="196">
        <v>0</v>
      </c>
      <c r="G198" s="196">
        <v>0</v>
      </c>
      <c r="H198" s="196">
        <v>0</v>
      </c>
      <c r="I198" s="196">
        <v>0</v>
      </c>
      <c r="J198" s="196">
        <v>0</v>
      </c>
      <c r="K198" s="196">
        <v>0</v>
      </c>
      <c r="L198" s="196">
        <v>0</v>
      </c>
      <c r="M198" s="196">
        <v>0</v>
      </c>
      <c r="N198" s="196">
        <v>0</v>
      </c>
    </row>
    <row r="199" spans="1:14" x14ac:dyDescent="0.25">
      <c r="A199">
        <v>30465245</v>
      </c>
      <c r="B199" t="s">
        <v>798</v>
      </c>
    </row>
    <row r="200" spans="1:14" x14ac:dyDescent="0.25">
      <c r="A200">
        <v>30453827</v>
      </c>
      <c r="B200" t="s">
        <v>799</v>
      </c>
    </row>
    <row r="201" spans="1:14" x14ac:dyDescent="0.25">
      <c r="A201">
        <v>30453827</v>
      </c>
      <c r="B201" t="s">
        <v>799</v>
      </c>
    </row>
    <row r="202" spans="1:14" x14ac:dyDescent="0.25">
      <c r="A202">
        <v>30466433</v>
      </c>
      <c r="B202" t="s">
        <v>800</v>
      </c>
    </row>
    <row r="203" spans="1:14" x14ac:dyDescent="0.25">
      <c r="A203">
        <v>30466433</v>
      </c>
      <c r="B203" t="s">
        <v>800</v>
      </c>
    </row>
    <row r="204" spans="1:14" x14ac:dyDescent="0.25">
      <c r="A204">
        <v>30466433</v>
      </c>
      <c r="B204" t="s">
        <v>800</v>
      </c>
    </row>
    <row r="205" spans="1:14" x14ac:dyDescent="0.25">
      <c r="A205">
        <v>30395727</v>
      </c>
      <c r="B205" t="s">
        <v>801</v>
      </c>
    </row>
    <row r="206" spans="1:14" x14ac:dyDescent="0.25">
      <c r="A206">
        <v>30395727</v>
      </c>
      <c r="B206" t="s">
        <v>801</v>
      </c>
    </row>
    <row r="207" spans="1:14" x14ac:dyDescent="0.25">
      <c r="A207">
        <v>30395727</v>
      </c>
      <c r="B207" t="s">
        <v>801</v>
      </c>
    </row>
    <row r="208" spans="1:14" x14ac:dyDescent="0.25">
      <c r="A208">
        <v>30134014</v>
      </c>
      <c r="B208" t="s">
        <v>802</v>
      </c>
    </row>
    <row r="209" spans="1:6" x14ac:dyDescent="0.25">
      <c r="A209">
        <v>30134014</v>
      </c>
      <c r="B209" t="s">
        <v>802</v>
      </c>
    </row>
    <row r="210" spans="1:6" x14ac:dyDescent="0.25">
      <c r="A210">
        <v>30134014</v>
      </c>
      <c r="B210" t="s">
        <v>802</v>
      </c>
    </row>
    <row r="211" spans="1:6" x14ac:dyDescent="0.25">
      <c r="A211">
        <v>30134014</v>
      </c>
      <c r="B211" t="s">
        <v>802</v>
      </c>
    </row>
    <row r="212" spans="1:6" s="199" customFormat="1" x14ac:dyDescent="0.25">
      <c r="A212" s="199">
        <v>30428525</v>
      </c>
      <c r="B212" s="199" t="s">
        <v>803</v>
      </c>
      <c r="C212" s="200">
        <v>104317483</v>
      </c>
      <c r="D212" s="200">
        <v>77567473</v>
      </c>
      <c r="E212" s="200">
        <v>238072065</v>
      </c>
      <c r="F212" s="200">
        <v>40049450</v>
      </c>
    </row>
    <row r="213" spans="1:6" x14ac:dyDescent="0.25">
      <c r="A213">
        <v>30486029</v>
      </c>
      <c r="B213" t="s">
        <v>804</v>
      </c>
    </row>
    <row r="214" spans="1:6" x14ac:dyDescent="0.25">
      <c r="A214">
        <v>30083300</v>
      </c>
      <c r="B214" t="s">
        <v>805</v>
      </c>
    </row>
    <row r="215" spans="1:6" x14ac:dyDescent="0.25">
      <c r="A215">
        <v>30083300</v>
      </c>
      <c r="B215" t="s">
        <v>805</v>
      </c>
    </row>
    <row r="216" spans="1:6" x14ac:dyDescent="0.25">
      <c r="A216">
        <v>30212472</v>
      </c>
      <c r="B216" t="s">
        <v>570</v>
      </c>
      <c r="C216" s="1">
        <v>6658277</v>
      </c>
    </row>
    <row r="217" spans="1:6" x14ac:dyDescent="0.25">
      <c r="A217">
        <v>30085373</v>
      </c>
      <c r="B217" t="s">
        <v>568</v>
      </c>
      <c r="C217" s="1">
        <v>6426000</v>
      </c>
    </row>
    <row r="218" spans="1:6" x14ac:dyDescent="0.25">
      <c r="A218">
        <v>30085373</v>
      </c>
      <c r="B218" t="s">
        <v>568</v>
      </c>
      <c r="C218" s="1">
        <v>6802081</v>
      </c>
    </row>
    <row r="219" spans="1:6" x14ac:dyDescent="0.25">
      <c r="A219">
        <v>30117895</v>
      </c>
      <c r="B219" t="s">
        <v>806</v>
      </c>
    </row>
    <row r="220" spans="1:6" x14ac:dyDescent="0.25">
      <c r="A220">
        <v>30134380</v>
      </c>
      <c r="B220" t="s">
        <v>807</v>
      </c>
      <c r="C220" s="1">
        <v>10313000</v>
      </c>
    </row>
    <row r="221" spans="1:6" x14ac:dyDescent="0.25">
      <c r="A221">
        <v>30134380</v>
      </c>
      <c r="B221" t="s">
        <v>807</v>
      </c>
      <c r="C221" s="1">
        <v>2685000</v>
      </c>
    </row>
    <row r="222" spans="1:6" x14ac:dyDescent="0.25">
      <c r="A222">
        <v>30128140</v>
      </c>
      <c r="B222" t="s">
        <v>808</v>
      </c>
    </row>
    <row r="223" spans="1:6" x14ac:dyDescent="0.25">
      <c r="A223">
        <v>30128140</v>
      </c>
      <c r="B223" t="s">
        <v>808</v>
      </c>
    </row>
    <row r="224" spans="1:6" x14ac:dyDescent="0.25">
      <c r="A224">
        <v>30128140</v>
      </c>
      <c r="B224" t="s">
        <v>808</v>
      </c>
    </row>
    <row r="225" spans="1:9" x14ac:dyDescent="0.25">
      <c r="A225">
        <v>30128140</v>
      </c>
      <c r="B225" t="s">
        <v>808</v>
      </c>
    </row>
    <row r="226" spans="1:9" s="199" customFormat="1" x14ac:dyDescent="0.25">
      <c r="A226" s="199">
        <v>30128140</v>
      </c>
      <c r="B226" s="199" t="s">
        <v>808</v>
      </c>
      <c r="C226" s="198">
        <v>106261833</v>
      </c>
      <c r="D226" s="198">
        <v>106261833</v>
      </c>
      <c r="E226" s="198">
        <v>106261833</v>
      </c>
      <c r="F226" s="198">
        <v>106261833</v>
      </c>
      <c r="G226" s="198">
        <v>106261833</v>
      </c>
      <c r="H226" s="198">
        <v>106261833</v>
      </c>
    </row>
    <row r="227" spans="1:9" x14ac:dyDescent="0.25">
      <c r="A227">
        <v>30128140</v>
      </c>
      <c r="B227" t="s">
        <v>808</v>
      </c>
    </row>
    <row r="228" spans="1:9" x14ac:dyDescent="0.25">
      <c r="A228">
        <v>30388872</v>
      </c>
      <c r="B228" t="s">
        <v>145</v>
      </c>
      <c r="C228" s="1">
        <v>23475159</v>
      </c>
    </row>
    <row r="229" spans="1:9" x14ac:dyDescent="0.25">
      <c r="A229">
        <v>30388872</v>
      </c>
      <c r="B229" t="s">
        <v>145</v>
      </c>
    </row>
    <row r="230" spans="1:9" s="199" customFormat="1" x14ac:dyDescent="0.25">
      <c r="A230" s="199">
        <v>30356933</v>
      </c>
      <c r="B230" s="199" t="s">
        <v>297</v>
      </c>
      <c r="C230" s="198">
        <v>7052061</v>
      </c>
      <c r="D230" s="198">
        <v>105780913</v>
      </c>
      <c r="E230" s="198">
        <v>141041217</v>
      </c>
      <c r="F230" s="198">
        <v>148093278</v>
      </c>
      <c r="G230" s="198">
        <v>141041217</v>
      </c>
      <c r="H230" s="198">
        <v>70520609</v>
      </c>
      <c r="I230" s="198">
        <v>91676791</v>
      </c>
    </row>
    <row r="231" spans="1:9" s="199" customFormat="1" x14ac:dyDescent="0.25">
      <c r="A231" s="199">
        <v>30356933</v>
      </c>
      <c r="B231" s="199" t="s">
        <v>297</v>
      </c>
      <c r="C231" s="198">
        <v>1560000</v>
      </c>
      <c r="D231" s="198">
        <v>1560000</v>
      </c>
      <c r="E231" s="198">
        <v>1560000</v>
      </c>
      <c r="F231" s="198">
        <v>1560000</v>
      </c>
      <c r="G231" s="198">
        <v>1560000</v>
      </c>
      <c r="H231" s="198">
        <v>1560000</v>
      </c>
    </row>
    <row r="232" spans="1:9" x14ac:dyDescent="0.25">
      <c r="A232">
        <v>30115395</v>
      </c>
      <c r="B232" t="s">
        <v>809</v>
      </c>
    </row>
    <row r="233" spans="1:9" x14ac:dyDescent="0.25">
      <c r="A233">
        <v>30115395</v>
      </c>
      <c r="B233" t="s">
        <v>809</v>
      </c>
    </row>
    <row r="234" spans="1:9" x14ac:dyDescent="0.25">
      <c r="A234">
        <v>30115395</v>
      </c>
      <c r="B234" t="s">
        <v>809</v>
      </c>
    </row>
    <row r="235" spans="1:9" x14ac:dyDescent="0.25">
      <c r="A235">
        <v>30429872</v>
      </c>
      <c r="B235" t="s">
        <v>810</v>
      </c>
    </row>
    <row r="236" spans="1:9" x14ac:dyDescent="0.25">
      <c r="A236">
        <v>30429872</v>
      </c>
      <c r="B236" t="s">
        <v>810</v>
      </c>
    </row>
    <row r="237" spans="1:9" x14ac:dyDescent="0.25">
      <c r="A237">
        <v>30429872</v>
      </c>
      <c r="B237" t="s">
        <v>810</v>
      </c>
    </row>
    <row r="238" spans="1:9" x14ac:dyDescent="0.25">
      <c r="A238">
        <v>30129273</v>
      </c>
      <c r="B238" t="s">
        <v>656</v>
      </c>
      <c r="C238" s="1">
        <v>6295096</v>
      </c>
    </row>
    <row r="239" spans="1:9" x14ac:dyDescent="0.25">
      <c r="A239">
        <v>30129273</v>
      </c>
      <c r="B239" t="s">
        <v>656</v>
      </c>
      <c r="C239" s="1">
        <v>1181217</v>
      </c>
    </row>
    <row r="240" spans="1:9" x14ac:dyDescent="0.25">
      <c r="A240">
        <v>30097978</v>
      </c>
      <c r="B240" t="s">
        <v>657</v>
      </c>
    </row>
    <row r="241" spans="1:2" x14ac:dyDescent="0.25">
      <c r="A241">
        <v>30097978</v>
      </c>
      <c r="B241" t="s">
        <v>657</v>
      </c>
    </row>
    <row r="242" spans="1:2" x14ac:dyDescent="0.25">
      <c r="A242">
        <v>30080729</v>
      </c>
      <c r="B242" t="s">
        <v>811</v>
      </c>
    </row>
    <row r="243" spans="1:2" x14ac:dyDescent="0.25">
      <c r="A243">
        <v>30080729</v>
      </c>
      <c r="B243" t="s">
        <v>811</v>
      </c>
    </row>
    <row r="244" spans="1:2" x14ac:dyDescent="0.25">
      <c r="A244">
        <v>30133755</v>
      </c>
      <c r="B244" t="s">
        <v>70</v>
      </c>
    </row>
    <row r="245" spans="1:2" x14ac:dyDescent="0.25">
      <c r="A245">
        <v>30429222</v>
      </c>
      <c r="B245" t="s">
        <v>812</v>
      </c>
    </row>
  </sheetData>
  <autoFilter ref="A1:O24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pagado</vt:lpstr>
      <vt:lpstr>GRAFICO</vt:lpstr>
      <vt:lpstr>SECTOR</vt:lpstr>
      <vt:lpstr>PROVINCIA</vt:lpstr>
      <vt:lpstr>PROVISION</vt:lpstr>
      <vt:lpstr>RESUMEN</vt:lpstr>
      <vt:lpstr>FEBRERO</vt:lpstr>
      <vt:lpstr>Hoja3</vt:lpstr>
      <vt:lpstr>Hoja2</vt:lpstr>
      <vt:lpstr>RATES</vt:lpstr>
      <vt:lpstr>FEBRERO!Área_de_impresión</vt:lpstr>
      <vt:lpstr>FEBRERO!Títulos_a_imprimir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Anteproyecto Presupuesto 2018</dc:title>
  <dc:creator>Carlos Muñoz;Fabricio Carra</dc:creator>
  <cp:lastModifiedBy>Usuario</cp:lastModifiedBy>
  <cp:lastPrinted>2018-03-05T20:19:00Z</cp:lastPrinted>
  <dcterms:created xsi:type="dcterms:W3CDTF">2014-03-24T13:50:12Z</dcterms:created>
  <dcterms:modified xsi:type="dcterms:W3CDTF">2018-05-04T13:12:56Z</dcterms:modified>
</cp:coreProperties>
</file>